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4205" windowHeight="12150" tabRatio="888" firstSheet="3" activeTab="5"/>
  </bookViews>
  <sheets>
    <sheet name="Анализ сметы расходов" sheetId="8" state="hidden" r:id="rId1"/>
    <sheet name="КВР 100" sheetId="9" state="hidden" r:id="rId2"/>
    <sheet name="КВР 200" sheetId="10" state="hidden" r:id="rId3"/>
    <sheet name="штатное Педагоги" sheetId="13" r:id="rId4"/>
    <sheet name="анализ Педагоги" sheetId="14" r:id="rId5"/>
    <sheet name="ШКОЛА пед" sheetId="15" r:id="rId6"/>
    <sheet name="коэф. Школа" sheetId="16" r:id="rId7"/>
    <sheet name="ШО т-3" sheetId="17" r:id="rId8"/>
  </sheets>
  <externalReferences>
    <externalReference r:id="rId9"/>
    <externalReference r:id="rId10"/>
    <externalReference r:id="rId11"/>
    <externalReference r:id="rId12"/>
    <externalReference r:id="rId13"/>
    <externalReference r:id="rId14"/>
    <externalReference r:id="rId15"/>
  </externalReferences>
  <definedNames>
    <definedName name="Excel_BuiltIn_Print_Area_1" localSheetId="4">#REF!</definedName>
    <definedName name="Excel_BuiltIn_Print_Area_1" localSheetId="6">#REF!</definedName>
    <definedName name="Excel_BuiltIn_Print_Area_1" localSheetId="5">#REF!</definedName>
    <definedName name="Excel_BuiltIn_Print_Area_1" localSheetId="7">#REF!</definedName>
    <definedName name="Excel_BuiltIn_Print_Area_1" localSheetId="3">#REF!</definedName>
    <definedName name="Excel_BuiltIn_Print_Area_1">#REF!</definedName>
    <definedName name="Excel_BuiltIn_Print_Area_2" localSheetId="4">#REF!</definedName>
    <definedName name="Excel_BuiltIn_Print_Area_2" localSheetId="6">#REF!</definedName>
    <definedName name="Excel_BuiltIn_Print_Area_2" localSheetId="7">#REF!</definedName>
    <definedName name="Excel_BuiltIn_Print_Area_2" localSheetId="3">#REF!</definedName>
    <definedName name="Excel_BuiltIn_Print_Area_2">#REF!</definedName>
    <definedName name="_xlnm.Print_Area" localSheetId="4">'анализ Педагоги'!$A$1:$D$29</definedName>
    <definedName name="_xlnm.Print_Area" localSheetId="0">'Анализ сметы расходов'!$A$1:$K$65</definedName>
    <definedName name="_xlnm.Print_Area" localSheetId="1">'КВР 100'!$A$1:$G$63</definedName>
    <definedName name="_xlnm.Print_Area" localSheetId="2">'КВР 200'!$A$1:$G$201</definedName>
    <definedName name="_xlnm.Print_Area" localSheetId="6">'коэф. Школа'!$A$1:$T$100</definedName>
    <definedName name="_xlnm.Print_Area" localSheetId="5">'ШКОЛА пед'!$A$1:$BO$130</definedName>
    <definedName name="_xlnm.Print_Area" localSheetId="7">'ШО т-3'!$A$1:$CW$37</definedName>
    <definedName name="_xlnm.Print_Area" localSheetId="3">'штатное Педагоги'!$A$1:$D$29</definedName>
  </definedNames>
  <calcPr calcId="124519"/>
</workbook>
</file>

<file path=xl/calcChain.xml><?xml version="1.0" encoding="utf-8"?>
<calcChain xmlns="http://schemas.openxmlformats.org/spreadsheetml/2006/main">
  <c r="L92" i="15"/>
  <c r="L90"/>
  <c r="L93"/>
  <c r="L97"/>
  <c r="L91"/>
  <c r="L89"/>
  <c r="L88"/>
  <c r="L87"/>
  <c r="L86"/>
  <c r="L85"/>
  <c r="L81"/>
  <c r="L80"/>
  <c r="L79"/>
  <c r="L77"/>
  <c r="L76"/>
  <c r="L74"/>
  <c r="L73"/>
  <c r="L72"/>
  <c r="L71"/>
  <c r="L69"/>
  <c r="L68"/>
  <c r="L67"/>
  <c r="L66"/>
  <c r="L65"/>
  <c r="L64"/>
  <c r="L63"/>
  <c r="L62"/>
  <c r="L61"/>
  <c r="L60"/>
  <c r="L59"/>
  <c r="L58"/>
  <c r="L57"/>
  <c r="L56"/>
  <c r="L55"/>
  <c r="L54"/>
  <c r="L53"/>
  <c r="L52"/>
  <c r="L51"/>
  <c r="L49"/>
  <c r="L48"/>
  <c r="L47"/>
  <c r="L46"/>
  <c r="L45"/>
  <c r="L44"/>
  <c r="L50"/>
  <c r="L43"/>
  <c r="L42"/>
  <c r="L41"/>
  <c r="L40"/>
  <c r="L39"/>
  <c r="L38"/>
  <c r="L37"/>
  <c r="L36"/>
  <c r="L35"/>
  <c r="L34"/>
  <c r="L33"/>
  <c r="L32"/>
  <c r="L31"/>
  <c r="L30"/>
  <c r="L28"/>
  <c r="L27"/>
  <c r="L26"/>
  <c r="L25"/>
  <c r="L24"/>
  <c r="L22"/>
  <c r="L21"/>
  <c r="J95"/>
  <c r="G94"/>
  <c r="L103"/>
  <c r="D16" i="14"/>
  <c r="C25" i="13"/>
  <c r="C16"/>
  <c r="C29" s="1"/>
  <c r="H94" i="15"/>
  <c r="I94"/>
  <c r="P35"/>
  <c r="O35"/>
  <c r="J35"/>
  <c r="N35" s="1"/>
  <c r="F89" i="16"/>
  <c r="F87"/>
  <c r="P28" i="15"/>
  <c r="O28"/>
  <c r="J28"/>
  <c r="N28" s="1"/>
  <c r="N27"/>
  <c r="S27" s="1"/>
  <c r="X27" s="1"/>
  <c r="J27"/>
  <c r="J63"/>
  <c r="R56" i="16"/>
  <c r="G56"/>
  <c r="F56"/>
  <c r="R55"/>
  <c r="G55"/>
  <c r="F55"/>
  <c r="R54"/>
  <c r="G54"/>
  <c r="F54"/>
  <c r="R53"/>
  <c r="G53"/>
  <c r="F53"/>
  <c r="R52"/>
  <c r="G52"/>
  <c r="S52" s="1"/>
  <c r="T52" s="1"/>
  <c r="F52"/>
  <c r="R51"/>
  <c r="G51"/>
  <c r="F51"/>
  <c r="P66" i="15"/>
  <c r="O66"/>
  <c r="N66"/>
  <c r="AX66" s="1"/>
  <c r="BC66" s="1"/>
  <c r="J66"/>
  <c r="P65"/>
  <c r="O65"/>
  <c r="N65"/>
  <c r="P64"/>
  <c r="O64"/>
  <c r="J64"/>
  <c r="N64" s="1"/>
  <c r="AL63"/>
  <c r="AJ63"/>
  <c r="P63"/>
  <c r="O63"/>
  <c r="J115"/>
  <c r="P101"/>
  <c r="O101"/>
  <c r="N101"/>
  <c r="AP101" s="1"/>
  <c r="S35" l="1"/>
  <c r="X35" s="1"/>
  <c r="AX35"/>
  <c r="BC35" s="1"/>
  <c r="S28"/>
  <c r="X28" s="1"/>
  <c r="AF28"/>
  <c r="AX28"/>
  <c r="J67"/>
  <c r="AX27"/>
  <c r="BC27" s="1"/>
  <c r="BD27" s="1"/>
  <c r="N63"/>
  <c r="S63" s="1"/>
  <c r="X63" s="1"/>
  <c r="S66"/>
  <c r="X66" s="1"/>
  <c r="BJ66" s="1"/>
  <c r="S54" i="16"/>
  <c r="T54" s="1"/>
  <c r="S53"/>
  <c r="T53" s="1"/>
  <c r="I54"/>
  <c r="S56"/>
  <c r="T56" s="1"/>
  <c r="J54"/>
  <c r="S51"/>
  <c r="T51" s="1"/>
  <c r="I52"/>
  <c r="J52" s="1"/>
  <c r="S55"/>
  <c r="T55" s="1"/>
  <c r="I56"/>
  <c r="J56" s="1"/>
  <c r="I51"/>
  <c r="J51" s="1"/>
  <c r="I53"/>
  <c r="J53" s="1"/>
  <c r="I55"/>
  <c r="J55" s="1"/>
  <c r="AX64" i="15"/>
  <c r="AB64"/>
  <c r="S64"/>
  <c r="X64" s="1"/>
  <c r="AX65"/>
  <c r="BC65" s="1"/>
  <c r="S65"/>
  <c r="X65" s="1"/>
  <c r="AX101"/>
  <c r="BC101" s="1"/>
  <c r="S101"/>
  <c r="X101" s="1"/>
  <c r="BJ35" l="1"/>
  <c r="BD35"/>
  <c r="BC28"/>
  <c r="BD28" s="1"/>
  <c r="BF27"/>
  <c r="BH27"/>
  <c r="BJ27"/>
  <c r="BD66"/>
  <c r="BH66" s="1"/>
  <c r="AX63"/>
  <c r="AD63"/>
  <c r="BN66"/>
  <c r="BL66"/>
  <c r="BD65"/>
  <c r="BH65" s="1"/>
  <c r="BJ65"/>
  <c r="BC64"/>
  <c r="BJ64" s="1"/>
  <c r="BD101"/>
  <c r="BH101" s="1"/>
  <c r="BJ101"/>
  <c r="BL101" s="1"/>
  <c r="P45"/>
  <c r="O45"/>
  <c r="J45"/>
  <c r="N45" s="1"/>
  <c r="D25" i="14"/>
  <c r="P26" i="8"/>
  <c r="M13"/>
  <c r="J43"/>
  <c r="J42" s="1"/>
  <c r="H42"/>
  <c r="F42"/>
  <c r="E42"/>
  <c r="K42" s="1"/>
  <c r="D42"/>
  <c r="M17"/>
  <c r="M18" s="1"/>
  <c r="M19" s="1"/>
  <c r="G5" i="9"/>
  <c r="R87" i="16"/>
  <c r="R88"/>
  <c r="R89"/>
  <c r="R90"/>
  <c r="R91"/>
  <c r="R92"/>
  <c r="R93"/>
  <c r="R94"/>
  <c r="R95"/>
  <c r="BL35" i="15" l="1"/>
  <c r="BN35"/>
  <c r="BF35"/>
  <c r="BH35"/>
  <c r="BJ28"/>
  <c r="BN28" s="1"/>
  <c r="BI27"/>
  <c r="BF28"/>
  <c r="BH28"/>
  <c r="BL27"/>
  <c r="BN27"/>
  <c r="BO66"/>
  <c r="BP66" s="1"/>
  <c r="BQ66" s="1"/>
  <c r="BR66" s="1"/>
  <c r="BU66" s="1"/>
  <c r="BF66"/>
  <c r="BI66" s="1"/>
  <c r="BF65"/>
  <c r="BI65" s="1"/>
  <c r="BC63"/>
  <c r="BJ63" s="1"/>
  <c r="BN63" s="1"/>
  <c r="BN101"/>
  <c r="BO101" s="1"/>
  <c r="BF101"/>
  <c r="BI101" s="1"/>
  <c r="BN64"/>
  <c r="BL64"/>
  <c r="BN65"/>
  <c r="BL65"/>
  <c r="BD64"/>
  <c r="D29" i="14"/>
  <c r="AF45" i="15"/>
  <c r="AX45"/>
  <c r="S45"/>
  <c r="X45" s="1"/>
  <c r="G42" i="8"/>
  <c r="H124" i="15"/>
  <c r="H123"/>
  <c r="J123" s="1"/>
  <c r="K96" i="16" s="1"/>
  <c r="M96" s="1"/>
  <c r="G141" i="10"/>
  <c r="BO35" i="15" l="1"/>
  <c r="BP35" s="1"/>
  <c r="BQ35" s="1"/>
  <c r="BR35" s="1"/>
  <c r="BU35" s="1"/>
  <c r="BW35" s="1"/>
  <c r="BX35" s="1"/>
  <c r="BI35"/>
  <c r="BI28"/>
  <c r="BL28"/>
  <c r="BO28" s="1"/>
  <c r="BP28" s="1"/>
  <c r="BQ28" s="1"/>
  <c r="BR28" s="1"/>
  <c r="BU28" s="1"/>
  <c r="BW28" s="1"/>
  <c r="BX28" s="1"/>
  <c r="BO27"/>
  <c r="BP27" s="1"/>
  <c r="BQ27" s="1"/>
  <c r="BR27" s="1"/>
  <c r="BU27" s="1"/>
  <c r="BO65"/>
  <c r="BP65" s="1"/>
  <c r="BQ65" s="1"/>
  <c r="BR65" s="1"/>
  <c r="BU65" s="1"/>
  <c r="BD63"/>
  <c r="BF63" s="1"/>
  <c r="BL63"/>
  <c r="BO63" s="1"/>
  <c r="BP63" s="1"/>
  <c r="BQ63" s="1"/>
  <c r="BR63" s="1"/>
  <c r="BU63" s="1"/>
  <c r="BW63" s="1"/>
  <c r="BX63" s="1"/>
  <c r="BO64"/>
  <c r="BP64" s="1"/>
  <c r="BQ64" s="1"/>
  <c r="BR64" s="1"/>
  <c r="BU64" s="1"/>
  <c r="BW64" s="1"/>
  <c r="BX64" s="1"/>
  <c r="BH64"/>
  <c r="BF64"/>
  <c r="H125"/>
  <c r="J125" s="1"/>
  <c r="BC45"/>
  <c r="BD45" s="1"/>
  <c r="J124"/>
  <c r="G6" i="10"/>
  <c r="G7" s="1"/>
  <c r="BH63" i="15" l="1"/>
  <c r="BI63" s="1"/>
  <c r="BI64"/>
  <c r="BF45"/>
  <c r="BH45"/>
  <c r="BJ45"/>
  <c r="BL45" s="1"/>
  <c r="CQ30" i="17"/>
  <c r="CI30"/>
  <c r="CA30"/>
  <c r="BS30"/>
  <c r="BK30"/>
  <c r="BC30"/>
  <c r="AR30"/>
  <c r="CI28"/>
  <c r="CA28"/>
  <c r="BS28"/>
  <c r="BK28"/>
  <c r="BC28"/>
  <c r="AR28"/>
  <c r="CX28" s="1"/>
  <c r="CI27"/>
  <c r="CA27"/>
  <c r="BS27"/>
  <c r="BK27"/>
  <c r="BC27"/>
  <c r="AR27"/>
  <c r="CX27" s="1"/>
  <c r="S27"/>
  <c r="CI26"/>
  <c r="CA26"/>
  <c r="BS26"/>
  <c r="BK26"/>
  <c r="CQ26" s="1"/>
  <c r="BC26"/>
  <c r="AR26"/>
  <c r="AI26"/>
  <c r="S26"/>
  <c r="CI25"/>
  <c r="CA25"/>
  <c r="BS25"/>
  <c r="BK25"/>
  <c r="BC25"/>
  <c r="AR25"/>
  <c r="AI25"/>
  <c r="S25"/>
  <c r="CI24"/>
  <c r="CA24"/>
  <c r="BS24"/>
  <c r="BK24"/>
  <c r="CQ24" s="1"/>
  <c r="BC24"/>
  <c r="AR24"/>
  <c r="AI24"/>
  <c r="S24"/>
  <c r="CI23"/>
  <c r="CA23"/>
  <c r="BS23"/>
  <c r="BK23"/>
  <c r="BC23"/>
  <c r="AR23"/>
  <c r="AI23"/>
  <c r="S23"/>
  <c r="CI22"/>
  <c r="CA22"/>
  <c r="BS22"/>
  <c r="BK22"/>
  <c r="CQ22" s="1"/>
  <c r="BC22"/>
  <c r="AR22"/>
  <c r="AI22"/>
  <c r="S22"/>
  <c r="CI21"/>
  <c r="CA21"/>
  <c r="BS21"/>
  <c r="BK21"/>
  <c r="BC21"/>
  <c r="AR21"/>
  <c r="AI21"/>
  <c r="CI20"/>
  <c r="CI19" s="1"/>
  <c r="CI29" s="1"/>
  <c r="CA20"/>
  <c r="BS20"/>
  <c r="BK20"/>
  <c r="BK19" s="1"/>
  <c r="BK29" s="1"/>
  <c r="BC20"/>
  <c r="AR20"/>
  <c r="AR19" s="1"/>
  <c r="AR29" s="1"/>
  <c r="AI20"/>
  <c r="S20"/>
  <c r="CA19"/>
  <c r="CA29" s="1"/>
  <c r="BX13"/>
  <c r="H96" i="16"/>
  <c r="G95"/>
  <c r="S95" s="1"/>
  <c r="F95"/>
  <c r="G94"/>
  <c r="S94" s="1"/>
  <c r="F94"/>
  <c r="G93"/>
  <c r="S93" s="1"/>
  <c r="F93"/>
  <c r="G92"/>
  <c r="S92" s="1"/>
  <c r="F92"/>
  <c r="G91"/>
  <c r="S91" s="1"/>
  <c r="F91"/>
  <c r="G90"/>
  <c r="S90" s="1"/>
  <c r="F90"/>
  <c r="G89"/>
  <c r="S89" s="1"/>
  <c r="G88"/>
  <c r="S88" s="1"/>
  <c r="G87"/>
  <c r="S87" s="1"/>
  <c r="R86"/>
  <c r="G86"/>
  <c r="I86" s="1"/>
  <c r="F86"/>
  <c r="E86"/>
  <c r="D86"/>
  <c r="C86"/>
  <c r="B86"/>
  <c r="R85"/>
  <c r="G85"/>
  <c r="F85"/>
  <c r="E85"/>
  <c r="D85"/>
  <c r="C85"/>
  <c r="R84"/>
  <c r="G84"/>
  <c r="S84" s="1"/>
  <c r="F84"/>
  <c r="E84"/>
  <c r="D84"/>
  <c r="C84"/>
  <c r="B84"/>
  <c r="G83"/>
  <c r="S83" s="1"/>
  <c r="F83"/>
  <c r="E83"/>
  <c r="D83"/>
  <c r="C83"/>
  <c r="B83"/>
  <c r="R82"/>
  <c r="G82"/>
  <c r="F82"/>
  <c r="E82"/>
  <c r="D82"/>
  <c r="C82"/>
  <c r="R81"/>
  <c r="G81"/>
  <c r="F81"/>
  <c r="E81"/>
  <c r="D81"/>
  <c r="C81"/>
  <c r="R80"/>
  <c r="G80"/>
  <c r="F80"/>
  <c r="E80"/>
  <c r="D80"/>
  <c r="C80"/>
  <c r="B80"/>
  <c r="R76"/>
  <c r="G76"/>
  <c r="F76"/>
  <c r="R75"/>
  <c r="F75"/>
  <c r="G74"/>
  <c r="G75" s="1"/>
  <c r="F74"/>
  <c r="E74"/>
  <c r="C74"/>
  <c r="R73"/>
  <c r="G73"/>
  <c r="F73"/>
  <c r="R72"/>
  <c r="G72"/>
  <c r="I72" s="1"/>
  <c r="F72"/>
  <c r="R71"/>
  <c r="G71"/>
  <c r="F71"/>
  <c r="R70"/>
  <c r="F70"/>
  <c r="R69"/>
  <c r="F69"/>
  <c r="R68"/>
  <c r="G68"/>
  <c r="I68" s="1"/>
  <c r="F68"/>
  <c r="E68"/>
  <c r="C68"/>
  <c r="B68"/>
  <c r="R67"/>
  <c r="G67"/>
  <c r="S67" s="1"/>
  <c r="F67"/>
  <c r="E67"/>
  <c r="D67"/>
  <c r="C67"/>
  <c r="B67"/>
  <c r="R66"/>
  <c r="G66"/>
  <c r="F66"/>
  <c r="R65"/>
  <c r="G65"/>
  <c r="F65"/>
  <c r="E65"/>
  <c r="D65"/>
  <c r="C65"/>
  <c r="B65"/>
  <c r="R64"/>
  <c r="G64"/>
  <c r="F64"/>
  <c r="R63"/>
  <c r="G63"/>
  <c r="I63" s="1"/>
  <c r="F63"/>
  <c r="E63"/>
  <c r="D63"/>
  <c r="C63"/>
  <c r="B63"/>
  <c r="R62"/>
  <c r="G62"/>
  <c r="F62"/>
  <c r="R61"/>
  <c r="G61"/>
  <c r="I61" s="1"/>
  <c r="F61"/>
  <c r="R60"/>
  <c r="G60"/>
  <c r="F60"/>
  <c r="R59"/>
  <c r="G59"/>
  <c r="S59" s="1"/>
  <c r="F59"/>
  <c r="R58"/>
  <c r="G58"/>
  <c r="F58"/>
  <c r="R57"/>
  <c r="G57"/>
  <c r="F57"/>
  <c r="E57"/>
  <c r="D57"/>
  <c r="C57"/>
  <c r="B57"/>
  <c r="R50"/>
  <c r="G50"/>
  <c r="F50"/>
  <c r="R49"/>
  <c r="G49"/>
  <c r="I49" s="1"/>
  <c r="F49"/>
  <c r="R48"/>
  <c r="G48"/>
  <c r="F48"/>
  <c r="R47"/>
  <c r="G47"/>
  <c r="I47" s="1"/>
  <c r="F47"/>
  <c r="E47"/>
  <c r="D47"/>
  <c r="C47"/>
  <c r="B47"/>
  <c r="R46"/>
  <c r="G46"/>
  <c r="F46"/>
  <c r="R45"/>
  <c r="G45"/>
  <c r="S45" s="1"/>
  <c r="F45"/>
  <c r="R44"/>
  <c r="G44"/>
  <c r="F44"/>
  <c r="R43"/>
  <c r="G43"/>
  <c r="F43"/>
  <c r="R42"/>
  <c r="G42"/>
  <c r="F42"/>
  <c r="R41"/>
  <c r="G41"/>
  <c r="I41" s="1"/>
  <c r="F41"/>
  <c r="R40"/>
  <c r="G40"/>
  <c r="F40"/>
  <c r="E40"/>
  <c r="D40"/>
  <c r="C40"/>
  <c r="B40"/>
  <c r="R39"/>
  <c r="G39"/>
  <c r="I39" s="1"/>
  <c r="F39"/>
  <c r="R38"/>
  <c r="G38"/>
  <c r="F38"/>
  <c r="R37"/>
  <c r="G37"/>
  <c r="S37" s="1"/>
  <c r="F37"/>
  <c r="R36"/>
  <c r="G36"/>
  <c r="F36"/>
  <c r="R35"/>
  <c r="G35"/>
  <c r="F35"/>
  <c r="E35"/>
  <c r="D35"/>
  <c r="C35"/>
  <c r="B35"/>
  <c r="R34"/>
  <c r="G34"/>
  <c r="F34"/>
  <c r="R33"/>
  <c r="G33"/>
  <c r="I33" s="1"/>
  <c r="F33"/>
  <c r="R32"/>
  <c r="G32"/>
  <c r="F32"/>
  <c r="R31"/>
  <c r="G31"/>
  <c r="I31" s="1"/>
  <c r="F31"/>
  <c r="R30"/>
  <c r="G30"/>
  <c r="F30"/>
  <c r="E30"/>
  <c r="D30"/>
  <c r="C30"/>
  <c r="B30"/>
  <c r="R29"/>
  <c r="G29"/>
  <c r="S29" s="1"/>
  <c r="F29"/>
  <c r="R28"/>
  <c r="G28"/>
  <c r="F28"/>
  <c r="R27"/>
  <c r="G27"/>
  <c r="F27"/>
  <c r="R26"/>
  <c r="G26"/>
  <c r="F26"/>
  <c r="R25"/>
  <c r="G25"/>
  <c r="I25" s="1"/>
  <c r="F25"/>
  <c r="E25"/>
  <c r="D25"/>
  <c r="C25"/>
  <c r="B25"/>
  <c r="R24"/>
  <c r="G24"/>
  <c r="F24"/>
  <c r="R23"/>
  <c r="G23"/>
  <c r="I23" s="1"/>
  <c r="F23"/>
  <c r="R22"/>
  <c r="G22"/>
  <c r="F22"/>
  <c r="R21"/>
  <c r="G21"/>
  <c r="S21" s="1"/>
  <c r="F21"/>
  <c r="R20"/>
  <c r="G20"/>
  <c r="F20"/>
  <c r="E20"/>
  <c r="D20"/>
  <c r="C20"/>
  <c r="R19"/>
  <c r="G19"/>
  <c r="F19"/>
  <c r="G18"/>
  <c r="I18" s="1"/>
  <c r="F18"/>
  <c r="G17"/>
  <c r="I17" s="1"/>
  <c r="F17"/>
  <c r="R16"/>
  <c r="G16"/>
  <c r="F16"/>
  <c r="E16"/>
  <c r="D16"/>
  <c r="C16"/>
  <c r="B16"/>
  <c r="A16"/>
  <c r="J119" i="15"/>
  <c r="H119"/>
  <c r="BM116"/>
  <c r="BK116"/>
  <c r="BG116"/>
  <c r="BE116"/>
  <c r="I116"/>
  <c r="H116"/>
  <c r="G116"/>
  <c r="BV115"/>
  <c r="BT115"/>
  <c r="BS115"/>
  <c r="AP115"/>
  <c r="AI115"/>
  <c r="AI116" s="1"/>
  <c r="W115"/>
  <c r="V115"/>
  <c r="U115"/>
  <c r="T115"/>
  <c r="L115"/>
  <c r="O114"/>
  <c r="N114"/>
  <c r="AP114" s="1"/>
  <c r="BC114" s="1"/>
  <c r="O113"/>
  <c r="N113"/>
  <c r="AP113" s="1"/>
  <c r="BC113" s="1"/>
  <c r="O112"/>
  <c r="N112"/>
  <c r="AX112" s="1"/>
  <c r="BC112" s="1"/>
  <c r="O111"/>
  <c r="N111"/>
  <c r="AP111" s="1"/>
  <c r="BC111" s="1"/>
  <c r="O110"/>
  <c r="N110"/>
  <c r="AX110" s="1"/>
  <c r="BC110" s="1"/>
  <c r="O109"/>
  <c r="N109"/>
  <c r="AX109" s="1"/>
  <c r="BC109" s="1"/>
  <c r="O108"/>
  <c r="N108"/>
  <c r="AX108" s="1"/>
  <c r="BC108" s="1"/>
  <c r="O107"/>
  <c r="N107"/>
  <c r="AX107" s="1"/>
  <c r="BC107" s="1"/>
  <c r="O106"/>
  <c r="N106"/>
  <c r="AR106" s="1"/>
  <c r="BC106" s="1"/>
  <c r="O105"/>
  <c r="N105"/>
  <c r="AX105" s="1"/>
  <c r="BC105" s="1"/>
  <c r="O104"/>
  <c r="N104"/>
  <c r="AX104" s="1"/>
  <c r="W103"/>
  <c r="V103"/>
  <c r="U103"/>
  <c r="T103"/>
  <c r="P102"/>
  <c r="O102"/>
  <c r="N102"/>
  <c r="AP102" s="1"/>
  <c r="P100"/>
  <c r="O100"/>
  <c r="N100"/>
  <c r="AX100" s="1"/>
  <c r="J100"/>
  <c r="P99"/>
  <c r="O99"/>
  <c r="N99"/>
  <c r="AP99" s="1"/>
  <c r="J99"/>
  <c r="P98"/>
  <c r="O98"/>
  <c r="N98"/>
  <c r="J98"/>
  <c r="BV94"/>
  <c r="BT94"/>
  <c r="BS94"/>
  <c r="W94"/>
  <c r="V94"/>
  <c r="U94"/>
  <c r="Q94"/>
  <c r="AJ93"/>
  <c r="AJ94" s="1"/>
  <c r="P93"/>
  <c r="O93"/>
  <c r="J93"/>
  <c r="P92"/>
  <c r="O92"/>
  <c r="J92"/>
  <c r="P91"/>
  <c r="O91"/>
  <c r="J91"/>
  <c r="W90"/>
  <c r="V90"/>
  <c r="U90"/>
  <c r="T90"/>
  <c r="Q90"/>
  <c r="P89"/>
  <c r="O89"/>
  <c r="P88"/>
  <c r="O88"/>
  <c r="J88"/>
  <c r="N88" s="1"/>
  <c r="P87"/>
  <c r="O87"/>
  <c r="N87"/>
  <c r="P86"/>
  <c r="O86"/>
  <c r="J86"/>
  <c r="N86" s="1"/>
  <c r="P85"/>
  <c r="O85"/>
  <c r="J85"/>
  <c r="P84"/>
  <c r="O84"/>
  <c r="J84"/>
  <c r="AX83"/>
  <c r="P82"/>
  <c r="O82"/>
  <c r="O83" s="1"/>
  <c r="BV81"/>
  <c r="BT81"/>
  <c r="BS81"/>
  <c r="W81"/>
  <c r="V81"/>
  <c r="U81"/>
  <c r="T81"/>
  <c r="P80"/>
  <c r="O80"/>
  <c r="J80"/>
  <c r="AL79"/>
  <c r="P79"/>
  <c r="O79"/>
  <c r="O81" s="1"/>
  <c r="J79"/>
  <c r="BV78"/>
  <c r="BT78"/>
  <c r="BS78"/>
  <c r="W78"/>
  <c r="V78"/>
  <c r="U78"/>
  <c r="T78"/>
  <c r="P77"/>
  <c r="O77"/>
  <c r="J77"/>
  <c r="N77" s="1"/>
  <c r="P76"/>
  <c r="O76"/>
  <c r="J76"/>
  <c r="BV75"/>
  <c r="BT75"/>
  <c r="BS75"/>
  <c r="W75"/>
  <c r="V75"/>
  <c r="U75"/>
  <c r="T75"/>
  <c r="Q75"/>
  <c r="P74"/>
  <c r="O74"/>
  <c r="J74"/>
  <c r="N74" s="1"/>
  <c r="P73"/>
  <c r="O73"/>
  <c r="J73"/>
  <c r="N73" s="1"/>
  <c r="P72"/>
  <c r="O72"/>
  <c r="J72"/>
  <c r="P71"/>
  <c r="O71"/>
  <c r="J71"/>
  <c r="AL68"/>
  <c r="AL75" s="1"/>
  <c r="AJ68"/>
  <c r="AJ75" s="1"/>
  <c r="P68"/>
  <c r="O68"/>
  <c r="J68"/>
  <c r="BV62"/>
  <c r="BT62"/>
  <c r="BS62"/>
  <c r="W62"/>
  <c r="V62"/>
  <c r="U62"/>
  <c r="T62"/>
  <c r="Q62"/>
  <c r="P61"/>
  <c r="O61"/>
  <c r="J61"/>
  <c r="P60"/>
  <c r="O60"/>
  <c r="J60"/>
  <c r="P59"/>
  <c r="O59"/>
  <c r="J59"/>
  <c r="N59" s="1"/>
  <c r="AL58"/>
  <c r="AL62" s="1"/>
  <c r="AJ58"/>
  <c r="AJ62" s="1"/>
  <c r="P58"/>
  <c r="O58"/>
  <c r="J58"/>
  <c r="BV57"/>
  <c r="BT57"/>
  <c r="BS57"/>
  <c r="W57"/>
  <c r="V57"/>
  <c r="U57"/>
  <c r="T57"/>
  <c r="P56"/>
  <c r="O56"/>
  <c r="J56"/>
  <c r="P55"/>
  <c r="O55"/>
  <c r="J55"/>
  <c r="N55" s="1"/>
  <c r="P54"/>
  <c r="O54"/>
  <c r="J54"/>
  <c r="N54" s="1"/>
  <c r="P53"/>
  <c r="O53"/>
  <c r="J53"/>
  <c r="N53" s="1"/>
  <c r="P52"/>
  <c r="O52"/>
  <c r="J52"/>
  <c r="N52" s="1"/>
  <c r="P51"/>
  <c r="O51"/>
  <c r="J51"/>
  <c r="AL57"/>
  <c r="AJ57"/>
  <c r="BV50"/>
  <c r="BT50"/>
  <c r="BS50"/>
  <c r="W50"/>
  <c r="V50"/>
  <c r="U50"/>
  <c r="T50"/>
  <c r="Q50"/>
  <c r="P49"/>
  <c r="O49"/>
  <c r="J49"/>
  <c r="N49" s="1"/>
  <c r="P48"/>
  <c r="O48"/>
  <c r="N48"/>
  <c r="AX48" s="1"/>
  <c r="BC48" s="1"/>
  <c r="J48"/>
  <c r="P47"/>
  <c r="O47"/>
  <c r="J47"/>
  <c r="N47" s="1"/>
  <c r="P46"/>
  <c r="O46"/>
  <c r="J46"/>
  <c r="AL44"/>
  <c r="AL50" s="1"/>
  <c r="AJ44"/>
  <c r="AJ50" s="1"/>
  <c r="P44"/>
  <c r="O44"/>
  <c r="J44"/>
  <c r="BV43"/>
  <c r="BT43"/>
  <c r="BS43"/>
  <c r="W43"/>
  <c r="V43"/>
  <c r="U43"/>
  <c r="T43"/>
  <c r="Q43"/>
  <c r="P42"/>
  <c r="O42"/>
  <c r="J42"/>
  <c r="N42" s="1"/>
  <c r="P41"/>
  <c r="O41"/>
  <c r="J41"/>
  <c r="P40"/>
  <c r="O40"/>
  <c r="J40"/>
  <c r="AJ39"/>
  <c r="AJ43" s="1"/>
  <c r="P39"/>
  <c r="O39"/>
  <c r="J39"/>
  <c r="BV38"/>
  <c r="BT38"/>
  <c r="BS38"/>
  <c r="W38"/>
  <c r="V38"/>
  <c r="U38"/>
  <c r="T38"/>
  <c r="Q38"/>
  <c r="P37"/>
  <c r="O37"/>
  <c r="J37"/>
  <c r="P36"/>
  <c r="O36"/>
  <c r="J36"/>
  <c r="N36" s="1"/>
  <c r="P34"/>
  <c r="O34"/>
  <c r="J34"/>
  <c r="N34" s="1"/>
  <c r="AL33"/>
  <c r="AL38" s="1"/>
  <c r="AJ33"/>
  <c r="AJ38" s="1"/>
  <c r="P33"/>
  <c r="O33"/>
  <c r="J33"/>
  <c r="BV32"/>
  <c r="BT32"/>
  <c r="BS32"/>
  <c r="W32"/>
  <c r="V32"/>
  <c r="U32"/>
  <c r="T32"/>
  <c r="P26"/>
  <c r="O26"/>
  <c r="J26"/>
  <c r="N26" s="1"/>
  <c r="P25"/>
  <c r="O25"/>
  <c r="J25"/>
  <c r="N25" s="1"/>
  <c r="P24"/>
  <c r="O24"/>
  <c r="J24"/>
  <c r="BV23"/>
  <c r="BT23"/>
  <c r="BS23"/>
  <c r="W23"/>
  <c r="V23"/>
  <c r="U23"/>
  <c r="T23"/>
  <c r="P22"/>
  <c r="O22"/>
  <c r="J22"/>
  <c r="N22" s="1"/>
  <c r="AL20"/>
  <c r="AL23" s="1"/>
  <c r="P20"/>
  <c r="O20"/>
  <c r="J20"/>
  <c r="B27" i="14"/>
  <c r="B26"/>
  <c r="C25"/>
  <c r="A25"/>
  <c r="C18"/>
  <c r="C16" s="1"/>
  <c r="N71" i="15" l="1"/>
  <c r="AB71" s="1"/>
  <c r="S20" i="16"/>
  <c r="T20" s="1"/>
  <c r="S26"/>
  <c r="S28"/>
  <c r="T28" s="1"/>
  <c r="S34"/>
  <c r="S36"/>
  <c r="T36" s="1"/>
  <c r="S42"/>
  <c r="S44"/>
  <c r="T44" s="1"/>
  <c r="S50"/>
  <c r="S58"/>
  <c r="T58" s="1"/>
  <c r="S64"/>
  <c r="S66"/>
  <c r="S80"/>
  <c r="S82"/>
  <c r="F77"/>
  <c r="F96" s="1"/>
  <c r="J17"/>
  <c r="I59"/>
  <c r="J59" s="1"/>
  <c r="J61"/>
  <c r="J18"/>
  <c r="I21"/>
  <c r="J21" s="1"/>
  <c r="J23"/>
  <c r="J39"/>
  <c r="I29"/>
  <c r="J29" s="1"/>
  <c r="J31"/>
  <c r="I45"/>
  <c r="J45" s="1"/>
  <c r="J47"/>
  <c r="T66"/>
  <c r="I67"/>
  <c r="J67" s="1"/>
  <c r="J68"/>
  <c r="T80"/>
  <c r="T82"/>
  <c r="I83"/>
  <c r="J83" s="1"/>
  <c r="T84"/>
  <c r="P104" i="15" s="1"/>
  <c r="I37" i="16"/>
  <c r="J37" s="1"/>
  <c r="T21"/>
  <c r="J25"/>
  <c r="S27"/>
  <c r="T27" s="1"/>
  <c r="T29"/>
  <c r="J33"/>
  <c r="S35"/>
  <c r="T35" s="1"/>
  <c r="T37"/>
  <c r="J41"/>
  <c r="S43"/>
  <c r="T43" s="1"/>
  <c r="T45"/>
  <c r="J49"/>
  <c r="S57"/>
  <c r="T57" s="1"/>
  <c r="T59"/>
  <c r="J63"/>
  <c r="S65"/>
  <c r="T65" s="1"/>
  <c r="T67"/>
  <c r="I74"/>
  <c r="J74" s="1"/>
  <c r="S76"/>
  <c r="T76" s="1"/>
  <c r="T83"/>
  <c r="I84"/>
  <c r="J84" s="1"/>
  <c r="T88"/>
  <c r="P108" i="15" s="1"/>
  <c r="T90" i="16"/>
  <c r="P110" i="15" s="1"/>
  <c r="T92" i="16"/>
  <c r="P112" i="15" s="1"/>
  <c r="T94" i="16"/>
  <c r="P113" i="15" s="1"/>
  <c r="CX21" i="17"/>
  <c r="CX22"/>
  <c r="CX23"/>
  <c r="CX24"/>
  <c r="CZ24" s="1"/>
  <c r="CX25"/>
  <c r="CX26"/>
  <c r="J72" i="16"/>
  <c r="J86"/>
  <c r="L23" i="15"/>
  <c r="L95" s="1"/>
  <c r="J32"/>
  <c r="N39"/>
  <c r="S39" s="1"/>
  <c r="N33"/>
  <c r="J38"/>
  <c r="J23"/>
  <c r="N20"/>
  <c r="Z20" s="1"/>
  <c r="J57"/>
  <c r="C29" i="14"/>
  <c r="J75" i="15"/>
  <c r="J50"/>
  <c r="N40"/>
  <c r="AX40" s="1"/>
  <c r="J43"/>
  <c r="J90"/>
  <c r="N89"/>
  <c r="S89" s="1"/>
  <c r="X89" s="1"/>
  <c r="N92"/>
  <c r="AH92" s="1"/>
  <c r="J94"/>
  <c r="N80"/>
  <c r="S80" s="1"/>
  <c r="X80" s="1"/>
  <c r="J81"/>
  <c r="N60"/>
  <c r="S60" s="1"/>
  <c r="X60" s="1"/>
  <c r="J62"/>
  <c r="BI45"/>
  <c r="N58"/>
  <c r="N61"/>
  <c r="S61" s="1"/>
  <c r="X61" s="1"/>
  <c r="T93"/>
  <c r="T94" s="1"/>
  <c r="T95" s="1"/>
  <c r="T116" s="1"/>
  <c r="N56"/>
  <c r="N37"/>
  <c r="S37" s="1"/>
  <c r="X37" s="1"/>
  <c r="S19" i="16"/>
  <c r="T19" s="1"/>
  <c r="N41" i="15"/>
  <c r="S41" s="1"/>
  <c r="X41" s="1"/>
  <c r="BN45"/>
  <c r="BO45" s="1"/>
  <c r="N46"/>
  <c r="AX46" s="1"/>
  <c r="N85"/>
  <c r="AP85" s="1"/>
  <c r="N103"/>
  <c r="O115"/>
  <c r="P32"/>
  <c r="L78"/>
  <c r="O23"/>
  <c r="P78"/>
  <c r="O32"/>
  <c r="O50"/>
  <c r="O78"/>
  <c r="N51"/>
  <c r="S51" s="1"/>
  <c r="X51" s="1"/>
  <c r="CQ28" i="17"/>
  <c r="CZ28" s="1"/>
  <c r="S30" i="16"/>
  <c r="T30" s="1"/>
  <c r="S46"/>
  <c r="T46" s="1"/>
  <c r="S71"/>
  <c r="T71" s="1"/>
  <c r="S85"/>
  <c r="T85" s="1"/>
  <c r="P105" i="15" s="1"/>
  <c r="CQ21" i="17"/>
  <c r="CQ23"/>
  <c r="CZ23" s="1"/>
  <c r="CQ25"/>
  <c r="CQ27"/>
  <c r="CZ27" s="1"/>
  <c r="P43" i="15"/>
  <c r="O57"/>
  <c r="O75"/>
  <c r="P81"/>
  <c r="O90"/>
  <c r="J103"/>
  <c r="J116" s="1"/>
  <c r="P103"/>
  <c r="S17" i="16"/>
  <c r="T17" s="1"/>
  <c r="S18"/>
  <c r="T18" s="1"/>
  <c r="S23"/>
  <c r="T23" s="1"/>
  <c r="S24"/>
  <c r="T24" s="1"/>
  <c r="S31"/>
  <c r="T31" s="1"/>
  <c r="S32"/>
  <c r="T32" s="1"/>
  <c r="S39"/>
  <c r="T39" s="1"/>
  <c r="S40"/>
  <c r="T40" s="1"/>
  <c r="S47"/>
  <c r="T47" s="1"/>
  <c r="S48"/>
  <c r="T48" s="1"/>
  <c r="S61"/>
  <c r="T61" s="1"/>
  <c r="S62"/>
  <c r="T62" s="1"/>
  <c r="S68"/>
  <c r="T68" s="1"/>
  <c r="G69"/>
  <c r="S69" s="1"/>
  <c r="T69" s="1"/>
  <c r="S72"/>
  <c r="T72" s="1"/>
  <c r="S73"/>
  <c r="T73" s="1"/>
  <c r="S81"/>
  <c r="T81" s="1"/>
  <c r="S86"/>
  <c r="T86" s="1"/>
  <c r="P106" i="15" s="1"/>
  <c r="T87" i="16"/>
  <c r="P107" i="15" s="1"/>
  <c r="T89" i="16"/>
  <c r="P109" i="15" s="1"/>
  <c r="T91" i="16"/>
  <c r="P111" i="15" s="1"/>
  <c r="T93" i="16"/>
  <c r="T95"/>
  <c r="P114" i="15" s="1"/>
  <c r="BS19" i="17"/>
  <c r="BS29" s="1"/>
  <c r="CQ20"/>
  <c r="CQ29" s="1"/>
  <c r="U95" i="15"/>
  <c r="U116" s="1"/>
  <c r="P62"/>
  <c r="P75"/>
  <c r="P90"/>
  <c r="S22" i="16"/>
  <c r="T22" s="1"/>
  <c r="S38"/>
  <c r="T38" s="1"/>
  <c r="S60"/>
  <c r="T60" s="1"/>
  <c r="P23" i="15"/>
  <c r="W95"/>
  <c r="W116" s="1"/>
  <c r="P38"/>
  <c r="O43"/>
  <c r="P50"/>
  <c r="L82"/>
  <c r="P94"/>
  <c r="O103"/>
  <c r="I19" i="16"/>
  <c r="J19" s="1"/>
  <c r="S25"/>
  <c r="T25" s="1"/>
  <c r="T26"/>
  <c r="I27"/>
  <c r="J27" s="1"/>
  <c r="S33"/>
  <c r="T33" s="1"/>
  <c r="T34"/>
  <c r="I35"/>
  <c r="J35" s="1"/>
  <c r="S41"/>
  <c r="T41" s="1"/>
  <c r="T42"/>
  <c r="I43"/>
  <c r="J43" s="1"/>
  <c r="S49"/>
  <c r="T49" s="1"/>
  <c r="T50"/>
  <c r="I57"/>
  <c r="J57" s="1"/>
  <c r="S63"/>
  <c r="T63" s="1"/>
  <c r="T64"/>
  <c r="I65"/>
  <c r="J65" s="1"/>
  <c r="S74"/>
  <c r="T74" s="1"/>
  <c r="CX20" i="17"/>
  <c r="CZ22"/>
  <c r="CZ26"/>
  <c r="BC19"/>
  <c r="I75" i="16"/>
  <c r="J75" s="1"/>
  <c r="S75"/>
  <c r="T75" s="1"/>
  <c r="I16"/>
  <c r="I20"/>
  <c r="J20" s="1"/>
  <c r="I22"/>
  <c r="J22" s="1"/>
  <c r="I24"/>
  <c r="J24" s="1"/>
  <c r="I26"/>
  <c r="J26" s="1"/>
  <c r="I28"/>
  <c r="J28" s="1"/>
  <c r="I30"/>
  <c r="J30" s="1"/>
  <c r="I32"/>
  <c r="J32" s="1"/>
  <c r="I34"/>
  <c r="J34" s="1"/>
  <c r="I36"/>
  <c r="J36" s="1"/>
  <c r="I38"/>
  <c r="J38" s="1"/>
  <c r="I40"/>
  <c r="J40" s="1"/>
  <c r="I42"/>
  <c r="J42" s="1"/>
  <c r="I44"/>
  <c r="J44" s="1"/>
  <c r="I46"/>
  <c r="J46" s="1"/>
  <c r="I48"/>
  <c r="J48" s="1"/>
  <c r="I50"/>
  <c r="J50" s="1"/>
  <c r="I58"/>
  <c r="J58" s="1"/>
  <c r="I60"/>
  <c r="J60" s="1"/>
  <c r="I62"/>
  <c r="J62" s="1"/>
  <c r="I64"/>
  <c r="J64" s="1"/>
  <c r="I66"/>
  <c r="J66" s="1"/>
  <c r="I71"/>
  <c r="J71" s="1"/>
  <c r="I73"/>
  <c r="J73" s="1"/>
  <c r="I76"/>
  <c r="J76" s="1"/>
  <c r="I80"/>
  <c r="J80" s="1"/>
  <c r="I81"/>
  <c r="J81" s="1"/>
  <c r="I82"/>
  <c r="J82" s="1"/>
  <c r="I85"/>
  <c r="J85" s="1"/>
  <c r="I87"/>
  <c r="J87" s="1"/>
  <c r="I88"/>
  <c r="J88" s="1"/>
  <c r="I89"/>
  <c r="J89" s="1"/>
  <c r="I90"/>
  <c r="J90" s="1"/>
  <c r="I91"/>
  <c r="J91" s="1"/>
  <c r="I92"/>
  <c r="J92" s="1"/>
  <c r="I93"/>
  <c r="J93" s="1"/>
  <c r="I94"/>
  <c r="J94" s="1"/>
  <c r="I95"/>
  <c r="J95" s="1"/>
  <c r="S16"/>
  <c r="AX22" i="15"/>
  <c r="Z22"/>
  <c r="S22"/>
  <c r="X22" s="1"/>
  <c r="AF25"/>
  <c r="S25"/>
  <c r="X25" s="1"/>
  <c r="AX25"/>
  <c r="AF26"/>
  <c r="S26"/>
  <c r="X26" s="1"/>
  <c r="AX26"/>
  <c r="AX36"/>
  <c r="BC36" s="1"/>
  <c r="S36"/>
  <c r="X36" s="1"/>
  <c r="AX53"/>
  <c r="AF53"/>
  <c r="S53"/>
  <c r="X53" s="1"/>
  <c r="AX34"/>
  <c r="Z34"/>
  <c r="S34"/>
  <c r="X34" s="1"/>
  <c r="AX42"/>
  <c r="AF42"/>
  <c r="S42"/>
  <c r="X42" s="1"/>
  <c r="AF47"/>
  <c r="S47"/>
  <c r="X47" s="1"/>
  <c r="AX47"/>
  <c r="Z49"/>
  <c r="S49"/>
  <c r="X49" s="1"/>
  <c r="AX49"/>
  <c r="AX52"/>
  <c r="AF52"/>
  <c r="S52"/>
  <c r="X52" s="1"/>
  <c r="AX54"/>
  <c r="AF54"/>
  <c r="S54"/>
  <c r="X54" s="1"/>
  <c r="AJ95"/>
  <c r="AJ116" s="1"/>
  <c r="AX74"/>
  <c r="AB74"/>
  <c r="S74"/>
  <c r="X74" s="1"/>
  <c r="Z77"/>
  <c r="S77"/>
  <c r="X77" s="1"/>
  <c r="AX77"/>
  <c r="AP86"/>
  <c r="AB86"/>
  <c r="S86"/>
  <c r="X86" s="1"/>
  <c r="V95"/>
  <c r="V116" s="1"/>
  <c r="O38"/>
  <c r="N44"/>
  <c r="S48"/>
  <c r="X48" s="1"/>
  <c r="BJ48" s="1"/>
  <c r="P57"/>
  <c r="AX55"/>
  <c r="BC55" s="1"/>
  <c r="S55"/>
  <c r="X55" s="1"/>
  <c r="AX59"/>
  <c r="AD59"/>
  <c r="S59"/>
  <c r="X59" s="1"/>
  <c r="AX73"/>
  <c r="BC73" s="1"/>
  <c r="S73"/>
  <c r="X73" s="1"/>
  <c r="AX115"/>
  <c r="BC104"/>
  <c r="BC115" s="1"/>
  <c r="O62"/>
  <c r="N76"/>
  <c r="N79"/>
  <c r="AL81"/>
  <c r="P83"/>
  <c r="BT95"/>
  <c r="BT116" s="1"/>
  <c r="AB87"/>
  <c r="S87"/>
  <c r="X87" s="1"/>
  <c r="AP87"/>
  <c r="AB88"/>
  <c r="S88"/>
  <c r="X88" s="1"/>
  <c r="AP88"/>
  <c r="AP103"/>
  <c r="AP116" s="1"/>
  <c r="BC99"/>
  <c r="BC100"/>
  <c r="BS95"/>
  <c r="BS116" s="1"/>
  <c r="BV95"/>
  <c r="BV116" s="1"/>
  <c r="N91"/>
  <c r="N93"/>
  <c r="O94"/>
  <c r="S98"/>
  <c r="AR98"/>
  <c r="BC98" s="1"/>
  <c r="S99"/>
  <c r="X99" s="1"/>
  <c r="S100"/>
  <c r="X100" s="1"/>
  <c r="AX102"/>
  <c r="BC102" s="1"/>
  <c r="S105"/>
  <c r="X105" s="1"/>
  <c r="S107"/>
  <c r="X107" s="1"/>
  <c r="S109"/>
  <c r="X109" s="1"/>
  <c r="BD109" s="1"/>
  <c r="S111"/>
  <c r="X111" s="1"/>
  <c r="S114"/>
  <c r="X114" s="1"/>
  <c r="N115"/>
  <c r="S102"/>
  <c r="X102" s="1"/>
  <c r="S104"/>
  <c r="S106"/>
  <c r="X106" s="1"/>
  <c r="S108"/>
  <c r="X108" s="1"/>
  <c r="S110"/>
  <c r="X110" s="1"/>
  <c r="S112"/>
  <c r="X112" s="1"/>
  <c r="S113"/>
  <c r="X113" s="1"/>
  <c r="L83" l="1"/>
  <c r="N82"/>
  <c r="AP92"/>
  <c r="BC92" s="1"/>
  <c r="S71"/>
  <c r="X71" s="1"/>
  <c r="AX71"/>
  <c r="BC71" s="1"/>
  <c r="BJ113"/>
  <c r="BL113" s="1"/>
  <c r="AX80"/>
  <c r="BC80" s="1"/>
  <c r="BJ80" s="1"/>
  <c r="AX20"/>
  <c r="AX23" s="1"/>
  <c r="BJ110"/>
  <c r="BL110" s="1"/>
  <c r="AX39"/>
  <c r="BJ111"/>
  <c r="BN111" s="1"/>
  <c r="BJ107"/>
  <c r="BN107" s="1"/>
  <c r="BJ106"/>
  <c r="BL106" s="1"/>
  <c r="I69" i="16"/>
  <c r="J69" s="1"/>
  <c r="BJ112" i="15"/>
  <c r="BL112" s="1"/>
  <c r="BJ108"/>
  <c r="BL108" s="1"/>
  <c r="P115"/>
  <c r="BJ114"/>
  <c r="BN114" s="1"/>
  <c r="BJ105"/>
  <c r="BN105" s="1"/>
  <c r="AF40"/>
  <c r="AF43" s="1"/>
  <c r="CZ25" i="17"/>
  <c r="CZ21"/>
  <c r="AH39" i="15"/>
  <c r="AH43" s="1"/>
  <c r="AP89"/>
  <c r="AX37"/>
  <c r="BC37" s="1"/>
  <c r="BJ37" s="1"/>
  <c r="BN37" s="1"/>
  <c r="AL39"/>
  <c r="AL43" s="1"/>
  <c r="AH89"/>
  <c r="N23"/>
  <c r="S92"/>
  <c r="X92" s="1"/>
  <c r="AX61"/>
  <c r="AX60"/>
  <c r="BC60" s="1"/>
  <c r="BJ60" s="1"/>
  <c r="BN60" s="1"/>
  <c r="N43"/>
  <c r="S20"/>
  <c r="X20" s="1"/>
  <c r="S85"/>
  <c r="X85" s="1"/>
  <c r="S40"/>
  <c r="X40" s="1"/>
  <c r="AX41"/>
  <c r="BC41" s="1"/>
  <c r="BD41" s="1"/>
  <c r="BH41" s="1"/>
  <c r="N24"/>
  <c r="AX51"/>
  <c r="AB61"/>
  <c r="AB62" s="1"/>
  <c r="AF51"/>
  <c r="BC51" s="1"/>
  <c r="BJ51" s="1"/>
  <c r="N57"/>
  <c r="AB85"/>
  <c r="BC85" s="1"/>
  <c r="N84"/>
  <c r="S84" s="1"/>
  <c r="N72"/>
  <c r="AX56"/>
  <c r="BC56" s="1"/>
  <c r="S56"/>
  <c r="X56" s="1"/>
  <c r="AF46"/>
  <c r="AF50" s="1"/>
  <c r="S46"/>
  <c r="X46" s="1"/>
  <c r="BD36"/>
  <c r="BF36" s="1"/>
  <c r="BD99"/>
  <c r="BF99" s="1"/>
  <c r="BC52"/>
  <c r="BJ52" s="1"/>
  <c r="BJ99"/>
  <c r="BN99" s="1"/>
  <c r="BD106"/>
  <c r="BF106" s="1"/>
  <c r="BD113"/>
  <c r="BF113" s="1"/>
  <c r="BD111"/>
  <c r="BH111" s="1"/>
  <c r="N68"/>
  <c r="AX68" s="1"/>
  <c r="BD55"/>
  <c r="BH55" s="1"/>
  <c r="CZ20" i="17"/>
  <c r="BD114" i="15"/>
  <c r="BH114" s="1"/>
  <c r="BJ73"/>
  <c r="BL73" s="1"/>
  <c r="BJ36"/>
  <c r="BN36" s="1"/>
  <c r="BC22"/>
  <c r="BJ22" s="1"/>
  <c r="BL22" s="1"/>
  <c r="BJ100"/>
  <c r="BN100" s="1"/>
  <c r="BD110"/>
  <c r="BH110" s="1"/>
  <c r="BC87"/>
  <c r="BJ87" s="1"/>
  <c r="BN87" s="1"/>
  <c r="G70" i="16"/>
  <c r="I70" s="1"/>
  <c r="J70" s="1"/>
  <c r="P95" i="15"/>
  <c r="BD107"/>
  <c r="BF107" s="1"/>
  <c r="O95"/>
  <c r="O116" s="1"/>
  <c r="CQ19" i="17"/>
  <c r="BC29"/>
  <c r="T16" i="16"/>
  <c r="G96"/>
  <c r="I96"/>
  <c r="J16"/>
  <c r="J77" s="1"/>
  <c r="J96" s="1"/>
  <c r="P96" s="1"/>
  <c r="BL48" i="15"/>
  <c r="BN48"/>
  <c r="BF109"/>
  <c r="BH109"/>
  <c r="BJ102"/>
  <c r="N94"/>
  <c r="AX91"/>
  <c r="AB91"/>
  <c r="S91"/>
  <c r="X91" s="1"/>
  <c r="AL91"/>
  <c r="AL94" s="1"/>
  <c r="N78"/>
  <c r="Z76"/>
  <c r="S76"/>
  <c r="AX76"/>
  <c r="AX78" s="1"/>
  <c r="S115"/>
  <c r="X104"/>
  <c r="S103"/>
  <c r="X98"/>
  <c r="AX93"/>
  <c r="AX94" s="1"/>
  <c r="AB93"/>
  <c r="S93"/>
  <c r="S79"/>
  <c r="N81"/>
  <c r="AX79"/>
  <c r="AD62"/>
  <c r="BC59"/>
  <c r="BJ59" s="1"/>
  <c r="AH44"/>
  <c r="S44"/>
  <c r="N50"/>
  <c r="AX44"/>
  <c r="AX50" s="1"/>
  <c r="AB75"/>
  <c r="Z50"/>
  <c r="BC49"/>
  <c r="BD49" s="1"/>
  <c r="S43"/>
  <c r="X39"/>
  <c r="BC103"/>
  <c r="BD112"/>
  <c r="BD108"/>
  <c r="BD102"/>
  <c r="BD105"/>
  <c r="BD100"/>
  <c r="BJ109"/>
  <c r="AX103"/>
  <c r="BC88"/>
  <c r="BJ88" s="1"/>
  <c r="BJ55"/>
  <c r="BC86"/>
  <c r="BJ86" s="1"/>
  <c r="BC77"/>
  <c r="BC74"/>
  <c r="BJ74" s="1"/>
  <c r="BD48"/>
  <c r="BC54"/>
  <c r="BJ54" s="1"/>
  <c r="BC42"/>
  <c r="BJ42" s="1"/>
  <c r="BC53"/>
  <c r="BJ53" s="1"/>
  <c r="BC26"/>
  <c r="BD26" s="1"/>
  <c r="N62"/>
  <c r="AX58"/>
  <c r="S58"/>
  <c r="N38"/>
  <c r="AX33"/>
  <c r="S33"/>
  <c r="Z38"/>
  <c r="BC34"/>
  <c r="BJ34" s="1"/>
  <c r="Z23"/>
  <c r="BD73"/>
  <c r="BC47"/>
  <c r="BC25"/>
  <c r="AP82" l="1"/>
  <c r="AP83" s="1"/>
  <c r="AH82"/>
  <c r="S82"/>
  <c r="N83"/>
  <c r="BC20"/>
  <c r="BD20" s="1"/>
  <c r="BC40"/>
  <c r="BJ40" s="1"/>
  <c r="BL107"/>
  <c r="BO107" s="1"/>
  <c r="BJ71"/>
  <c r="BL71" s="1"/>
  <c r="BN113"/>
  <c r="BO113" s="1"/>
  <c r="BD80"/>
  <c r="BF80" s="1"/>
  <c r="BJ85"/>
  <c r="BL85" s="1"/>
  <c r="BC61"/>
  <c r="BJ61" s="1"/>
  <c r="S23"/>
  <c r="BN110"/>
  <c r="BO110" s="1"/>
  <c r="BL111"/>
  <c r="BO111" s="1"/>
  <c r="BD92"/>
  <c r="BH92" s="1"/>
  <c r="BD37"/>
  <c r="BH37" s="1"/>
  <c r="BC39"/>
  <c r="BJ39" s="1"/>
  <c r="AL95"/>
  <c r="AL116" s="1"/>
  <c r="BN106"/>
  <c r="BO106" s="1"/>
  <c r="BP106" s="1"/>
  <c r="BQ106" s="1"/>
  <c r="BR106" s="1"/>
  <c r="BU106" s="1"/>
  <c r="BW106" s="1"/>
  <c r="BX106" s="1"/>
  <c r="BN112"/>
  <c r="BO112" s="1"/>
  <c r="S70" i="16"/>
  <c r="T70" s="1"/>
  <c r="P116" i="15"/>
  <c r="BL114"/>
  <c r="BO114" s="1"/>
  <c r="BN108"/>
  <c r="BO108" s="1"/>
  <c r="BC89"/>
  <c r="BJ89" s="1"/>
  <c r="BL89" s="1"/>
  <c r="BL105"/>
  <c r="BO105" s="1"/>
  <c r="BP105" s="1"/>
  <c r="BQ105" s="1"/>
  <c r="BR105" s="1"/>
  <c r="BU105" s="1"/>
  <c r="BW105" s="1"/>
  <c r="BX105" s="1"/>
  <c r="AF57"/>
  <c r="BD60"/>
  <c r="BH60" s="1"/>
  <c r="BL100"/>
  <c r="BO100" s="1"/>
  <c r="BP100" s="1"/>
  <c r="BQ100" s="1"/>
  <c r="BR100" s="1"/>
  <c r="BU100" s="1"/>
  <c r="BW100" s="1"/>
  <c r="BX100" s="1"/>
  <c r="BD53"/>
  <c r="BH53" s="1"/>
  <c r="BF114"/>
  <c r="BI114" s="1"/>
  <c r="BJ41"/>
  <c r="BL41" s="1"/>
  <c r="BL37"/>
  <c r="BO37" s="1"/>
  <c r="BP37" s="1"/>
  <c r="BQ37" s="1"/>
  <c r="BR37" s="1"/>
  <c r="BU37" s="1"/>
  <c r="AX43"/>
  <c r="AX24"/>
  <c r="AX32" s="1"/>
  <c r="AF24"/>
  <c r="N32"/>
  <c r="S24"/>
  <c r="BH36"/>
  <c r="BI36" s="1"/>
  <c r="N90"/>
  <c r="BD87"/>
  <c r="BF87" s="1"/>
  <c r="BF111"/>
  <c r="BI111" s="1"/>
  <c r="BC46"/>
  <c r="BJ46" s="1"/>
  <c r="BN46" s="1"/>
  <c r="BH99"/>
  <c r="BI99" s="1"/>
  <c r="N75"/>
  <c r="BD85"/>
  <c r="BF85" s="1"/>
  <c r="AB84"/>
  <c r="AP84"/>
  <c r="AP90" s="1"/>
  <c r="AX57"/>
  <c r="S72"/>
  <c r="X72" s="1"/>
  <c r="AX72"/>
  <c r="BC72" s="1"/>
  <c r="BJ56"/>
  <c r="BL56" s="1"/>
  <c r="BL60"/>
  <c r="BO60" s="1"/>
  <c r="BP60" s="1"/>
  <c r="BQ60" s="1"/>
  <c r="BR60" s="1"/>
  <c r="BU60" s="1"/>
  <c r="BW60" s="1"/>
  <c r="BX60" s="1"/>
  <c r="BH106"/>
  <c r="BI106" s="1"/>
  <c r="S57"/>
  <c r="BD56"/>
  <c r="BF56" s="1"/>
  <c r="BF55"/>
  <c r="BI55" s="1"/>
  <c r="BL52"/>
  <c r="BN52"/>
  <c r="BD52"/>
  <c r="BF52" s="1"/>
  <c r="AD68"/>
  <c r="BC68" s="1"/>
  <c r="S68"/>
  <c r="X68" s="1"/>
  <c r="BJ92"/>
  <c r="BL99"/>
  <c r="BO99" s="1"/>
  <c r="BP99" s="1"/>
  <c r="BQ99" s="1"/>
  <c r="BR99" s="1"/>
  <c r="BU99" s="1"/>
  <c r="BW99" s="1"/>
  <c r="BX99" s="1"/>
  <c r="BH113"/>
  <c r="BI113" s="1"/>
  <c r="BL87"/>
  <c r="BO87" s="1"/>
  <c r="BP87" s="1"/>
  <c r="BD22"/>
  <c r="BH22" s="1"/>
  <c r="BD88"/>
  <c r="BH88" s="1"/>
  <c r="BN22"/>
  <c r="BO22" s="1"/>
  <c r="BP22" s="1"/>
  <c r="BQ22" s="1"/>
  <c r="BR22" s="1"/>
  <c r="BU22" s="1"/>
  <c r="BW22" s="1"/>
  <c r="BX22" s="1"/>
  <c r="BH107"/>
  <c r="BI107" s="1"/>
  <c r="BI109"/>
  <c r="BF110"/>
  <c r="BI110" s="1"/>
  <c r="BD42"/>
  <c r="BF42" s="1"/>
  <c r="BD59"/>
  <c r="BF59" s="1"/>
  <c r="BL36"/>
  <c r="BO36" s="1"/>
  <c r="BN73"/>
  <c r="BO73" s="1"/>
  <c r="BD86"/>
  <c r="BH86" s="1"/>
  <c r="BF41"/>
  <c r="BI41" s="1"/>
  <c r="BO48"/>
  <c r="S96" i="16"/>
  <c r="T77"/>
  <c r="T96" s="1"/>
  <c r="BL54" i="15"/>
  <c r="BN54"/>
  <c r="BN74"/>
  <c r="BL74"/>
  <c r="BN42"/>
  <c r="BL42"/>
  <c r="BD47"/>
  <c r="BJ47"/>
  <c r="BH73"/>
  <c r="BF73"/>
  <c r="BN34"/>
  <c r="BL34"/>
  <c r="AX38"/>
  <c r="BC33"/>
  <c r="S62"/>
  <c r="X58"/>
  <c r="BN53"/>
  <c r="BL53"/>
  <c r="BJ25"/>
  <c r="BD25"/>
  <c r="S38"/>
  <c r="X33"/>
  <c r="AX62"/>
  <c r="BC58"/>
  <c r="BF48"/>
  <c r="BH48"/>
  <c r="BJ77"/>
  <c r="BD77"/>
  <c r="BN55"/>
  <c r="BL55"/>
  <c r="BF100"/>
  <c r="BH100"/>
  <c r="BF102"/>
  <c r="BH102"/>
  <c r="BH112"/>
  <c r="BF112"/>
  <c r="BF49"/>
  <c r="BH49"/>
  <c r="S90"/>
  <c r="X84"/>
  <c r="S50"/>
  <c r="X44"/>
  <c r="BN59"/>
  <c r="BL59"/>
  <c r="AX81"/>
  <c r="BC79"/>
  <c r="S81"/>
  <c r="X79"/>
  <c r="AB94"/>
  <c r="BC93"/>
  <c r="X103"/>
  <c r="BJ98"/>
  <c r="BD98"/>
  <c r="X115"/>
  <c r="BD104"/>
  <c r="BJ104"/>
  <c r="Z78"/>
  <c r="Z95" s="1"/>
  <c r="Z116" s="1"/>
  <c r="BC76"/>
  <c r="BL102"/>
  <c r="BN102"/>
  <c r="BD54"/>
  <c r="BD74"/>
  <c r="BD51"/>
  <c r="BC91"/>
  <c r="BD91" s="1"/>
  <c r="BJ49"/>
  <c r="BN51"/>
  <c r="BL51"/>
  <c r="BF26"/>
  <c r="BH26"/>
  <c r="BN80"/>
  <c r="BL80"/>
  <c r="BL109"/>
  <c r="BN109"/>
  <c r="BF105"/>
  <c r="BH105"/>
  <c r="BH108"/>
  <c r="BF108"/>
  <c r="AH50"/>
  <c r="BC44"/>
  <c r="S94"/>
  <c r="X93"/>
  <c r="S78"/>
  <c r="X76"/>
  <c r="BN86"/>
  <c r="BL86"/>
  <c r="BL88"/>
  <c r="BN88"/>
  <c r="BD34"/>
  <c r="BD71"/>
  <c r="BJ26"/>
  <c r="AH83" l="1"/>
  <c r="AH95" s="1"/>
  <c r="AH116" s="1"/>
  <c r="BC82"/>
  <c r="X82"/>
  <c r="S83"/>
  <c r="BN71"/>
  <c r="BO71" s="1"/>
  <c r="BP71" s="1"/>
  <c r="BJ20"/>
  <c r="BN20" s="1"/>
  <c r="BD61"/>
  <c r="BH61" s="1"/>
  <c r="BD40"/>
  <c r="BF40" s="1"/>
  <c r="BF92"/>
  <c r="BI92" s="1"/>
  <c r="BN85"/>
  <c r="BO85" s="1"/>
  <c r="BP85" s="1"/>
  <c r="BQ85" s="1"/>
  <c r="BR85" s="1"/>
  <c r="BU85" s="1"/>
  <c r="BW85" s="1"/>
  <c r="BX85" s="1"/>
  <c r="BN89"/>
  <c r="BO89" s="1"/>
  <c r="BP89" s="1"/>
  <c r="BQ89" s="1"/>
  <c r="BR89" s="1"/>
  <c r="BU89" s="1"/>
  <c r="BW89" s="1"/>
  <c r="BX89" s="1"/>
  <c r="BH80"/>
  <c r="BI80" s="1"/>
  <c r="BD39"/>
  <c r="BF39" s="1"/>
  <c r="BF60"/>
  <c r="BI60" s="1"/>
  <c r="BF53"/>
  <c r="BI53" s="1"/>
  <c r="BF37"/>
  <c r="BI37" s="1"/>
  <c r="BD89"/>
  <c r="BH89" s="1"/>
  <c r="BH85"/>
  <c r="BI85" s="1"/>
  <c r="BC84"/>
  <c r="BD84" s="1"/>
  <c r="N95"/>
  <c r="N116" s="1"/>
  <c r="BH87"/>
  <c r="BI87" s="1"/>
  <c r="BN41"/>
  <c r="BO41" s="1"/>
  <c r="BP41" s="1"/>
  <c r="BQ41" s="1"/>
  <c r="BR41" s="1"/>
  <c r="BU41" s="1"/>
  <c r="AF32"/>
  <c r="AF95" s="1"/>
  <c r="AF116" s="1"/>
  <c r="BC24"/>
  <c r="BD46"/>
  <c r="BF46" s="1"/>
  <c r="X24"/>
  <c r="S32"/>
  <c r="BL46"/>
  <c r="BO46" s="1"/>
  <c r="BN56"/>
  <c r="BO56" s="1"/>
  <c r="BP56" s="1"/>
  <c r="BQ56" s="1"/>
  <c r="BR56" s="1"/>
  <c r="BU56" s="1"/>
  <c r="BW56" s="1"/>
  <c r="BX56" s="1"/>
  <c r="AD75"/>
  <c r="AD95" s="1"/>
  <c r="AD116" s="1"/>
  <c r="AB90"/>
  <c r="S75"/>
  <c r="BD72"/>
  <c r="BJ72"/>
  <c r="AX75"/>
  <c r="AX95" s="1"/>
  <c r="AX116" s="1"/>
  <c r="BH56"/>
  <c r="BI56" s="1"/>
  <c r="BH52"/>
  <c r="BI52" s="1"/>
  <c r="BI73"/>
  <c r="BF22"/>
  <c r="BI22" s="1"/>
  <c r="BO52"/>
  <c r="BN92"/>
  <c r="BL92"/>
  <c r="BH42"/>
  <c r="BI42" s="1"/>
  <c r="BF88"/>
  <c r="BI88" s="1"/>
  <c r="BJ91"/>
  <c r="BL91" s="1"/>
  <c r="AB95"/>
  <c r="AB116" s="1"/>
  <c r="BI108"/>
  <c r="BO80"/>
  <c r="BP80" s="1"/>
  <c r="BQ80" s="1"/>
  <c r="BR80" s="1"/>
  <c r="BU80" s="1"/>
  <c r="BW80" s="1"/>
  <c r="BX80" s="1"/>
  <c r="BO74"/>
  <c r="BP74" s="1"/>
  <c r="BQ74" s="1"/>
  <c r="BR74" s="1"/>
  <c r="BU74" s="1"/>
  <c r="BW74" s="1"/>
  <c r="BX74" s="1"/>
  <c r="BO86"/>
  <c r="BP86" s="1"/>
  <c r="BQ86" s="1"/>
  <c r="BR86" s="1"/>
  <c r="BU86" s="1"/>
  <c r="BW86" s="1"/>
  <c r="BX86" s="1"/>
  <c r="BO42"/>
  <c r="BP42" s="1"/>
  <c r="BQ42" s="1"/>
  <c r="BR42" s="1"/>
  <c r="BU42" s="1"/>
  <c r="BW42" s="1"/>
  <c r="BX42" s="1"/>
  <c r="BH59"/>
  <c r="BI59" s="1"/>
  <c r="BO55"/>
  <c r="BP55" s="1"/>
  <c r="BQ55" s="1"/>
  <c r="BR55" s="1"/>
  <c r="BU55" s="1"/>
  <c r="BW55" s="1"/>
  <c r="BX55" s="1"/>
  <c r="BO51"/>
  <c r="BP36"/>
  <c r="BQ36" s="1"/>
  <c r="BR36" s="1"/>
  <c r="BU36" s="1"/>
  <c r="BW36" s="1"/>
  <c r="BX36" s="1"/>
  <c r="BI105"/>
  <c r="BF86"/>
  <c r="BI86" s="1"/>
  <c r="BQ87"/>
  <c r="BR87" s="1"/>
  <c r="BU87" s="1"/>
  <c r="BW87" s="1"/>
  <c r="BX87" s="1"/>
  <c r="BO53"/>
  <c r="BP53" s="1"/>
  <c r="BQ53" s="1"/>
  <c r="BR53" s="1"/>
  <c r="BU53" s="1"/>
  <c r="BW53" s="1"/>
  <c r="BX53" s="1"/>
  <c r="BP73"/>
  <c r="BQ73" s="1"/>
  <c r="BR73" s="1"/>
  <c r="BU73" s="1"/>
  <c r="BW73" s="1"/>
  <c r="BX73" s="1"/>
  <c r="BO102"/>
  <c r="BI49"/>
  <c r="BI102"/>
  <c r="BO88"/>
  <c r="BP88" s="1"/>
  <c r="BQ88" s="1"/>
  <c r="BR88" s="1"/>
  <c r="BU88" s="1"/>
  <c r="BW88" s="1"/>
  <c r="BX88" s="1"/>
  <c r="BO109"/>
  <c r="BI26"/>
  <c r="BO59"/>
  <c r="BP59" s="1"/>
  <c r="BQ59" s="1"/>
  <c r="BR59" s="1"/>
  <c r="BU59" s="1"/>
  <c r="BW59" s="1"/>
  <c r="BX59" s="1"/>
  <c r="BI112"/>
  <c r="BI100"/>
  <c r="BI48"/>
  <c r="BO34"/>
  <c r="BP34" s="1"/>
  <c r="BQ34" s="1"/>
  <c r="BR34" s="1"/>
  <c r="BU34" s="1"/>
  <c r="BO54"/>
  <c r="BP54" s="1"/>
  <c r="BQ54" s="1"/>
  <c r="BR54" s="1"/>
  <c r="BU54" s="1"/>
  <c r="BW54" s="1"/>
  <c r="BX54" s="1"/>
  <c r="BH91"/>
  <c r="BF91"/>
  <c r="BL26"/>
  <c r="BN26"/>
  <c r="BH74"/>
  <c r="BF74"/>
  <c r="BJ115"/>
  <c r="BN104"/>
  <c r="BN115" s="1"/>
  <c r="BL104"/>
  <c r="BL115" s="1"/>
  <c r="BD79"/>
  <c r="BJ79"/>
  <c r="BF71"/>
  <c r="BH71"/>
  <c r="BH34"/>
  <c r="BF34"/>
  <c r="BD76"/>
  <c r="BJ76"/>
  <c r="BJ93"/>
  <c r="BD93"/>
  <c r="BD68"/>
  <c r="BJ68"/>
  <c r="BL61"/>
  <c r="BN61"/>
  <c r="BH20"/>
  <c r="BF20"/>
  <c r="BL49"/>
  <c r="BN49"/>
  <c r="BH51"/>
  <c r="BF51"/>
  <c r="BH54"/>
  <c r="BF54"/>
  <c r="BD115"/>
  <c r="BH104"/>
  <c r="BH115" s="1"/>
  <c r="BF104"/>
  <c r="BF115" s="1"/>
  <c r="BF98"/>
  <c r="BF103" s="1"/>
  <c r="BD103"/>
  <c r="BH98"/>
  <c r="BH103" s="1"/>
  <c r="BD44"/>
  <c r="BJ44"/>
  <c r="BL77"/>
  <c r="BN77"/>
  <c r="BJ33"/>
  <c r="BD33"/>
  <c r="BF25"/>
  <c r="BH25"/>
  <c r="BL47"/>
  <c r="BN47"/>
  <c r="BL98"/>
  <c r="BL103" s="1"/>
  <c r="BJ103"/>
  <c r="BN98"/>
  <c r="BN103" s="1"/>
  <c r="BN39"/>
  <c r="BL39"/>
  <c r="BF77"/>
  <c r="BH77"/>
  <c r="BL25"/>
  <c r="BN25"/>
  <c r="BJ58"/>
  <c r="BD58"/>
  <c r="BL40"/>
  <c r="BN40"/>
  <c r="BF47"/>
  <c r="BH47"/>
  <c r="X95" l="1"/>
  <c r="X116" s="1"/>
  <c r="BJ82"/>
  <c r="BD82"/>
  <c r="BH39"/>
  <c r="BI39" s="1"/>
  <c r="BL20"/>
  <c r="BO20" s="1"/>
  <c r="BP20" s="1"/>
  <c r="BP23" s="1"/>
  <c r="BF61"/>
  <c r="BI61" s="1"/>
  <c r="BH40"/>
  <c r="BI40" s="1"/>
  <c r="BF89"/>
  <c r="BI89" s="1"/>
  <c r="BH46"/>
  <c r="BI46" s="1"/>
  <c r="BJ84"/>
  <c r="BL84" s="1"/>
  <c r="BC95"/>
  <c r="BC116" s="1"/>
  <c r="BN91"/>
  <c r="BO91" s="1"/>
  <c r="S95"/>
  <c r="S116" s="1"/>
  <c r="BJ24"/>
  <c r="BJ95" s="1"/>
  <c r="BJ116" s="1"/>
  <c r="BD24"/>
  <c r="BD95" s="1"/>
  <c r="BD116" s="1"/>
  <c r="BH72"/>
  <c r="BF72"/>
  <c r="BL72"/>
  <c r="BN72"/>
  <c r="BO92"/>
  <c r="BP92" s="1"/>
  <c r="BQ92" s="1"/>
  <c r="BR92" s="1"/>
  <c r="BU92" s="1"/>
  <c r="BW92" s="1"/>
  <c r="BX92" s="1"/>
  <c r="BI91"/>
  <c r="BO25"/>
  <c r="BP25" s="1"/>
  <c r="BQ25" s="1"/>
  <c r="BR25" s="1"/>
  <c r="BU25" s="1"/>
  <c r="BW25" s="1"/>
  <c r="BX25" s="1"/>
  <c r="BI74"/>
  <c r="BQ71"/>
  <c r="BR71" s="1"/>
  <c r="BU71" s="1"/>
  <c r="BW71" s="1"/>
  <c r="BX71" s="1"/>
  <c r="BO39"/>
  <c r="BP39" s="1"/>
  <c r="BP43" s="1"/>
  <c r="BI51"/>
  <c r="BI20"/>
  <c r="BO40"/>
  <c r="BP40" s="1"/>
  <c r="BQ40" s="1"/>
  <c r="BR40" s="1"/>
  <c r="BU40" s="1"/>
  <c r="BW40" s="1"/>
  <c r="BX40" s="1"/>
  <c r="BI77"/>
  <c r="BI34"/>
  <c r="BO77"/>
  <c r="BP77" s="1"/>
  <c r="BQ77" s="1"/>
  <c r="BR77" s="1"/>
  <c r="BU77" s="1"/>
  <c r="BW77" s="1"/>
  <c r="BX77" s="1"/>
  <c r="BO49"/>
  <c r="BP57"/>
  <c r="BI47"/>
  <c r="BO47"/>
  <c r="BI25"/>
  <c r="BI54"/>
  <c r="BO61"/>
  <c r="BP61" s="1"/>
  <c r="BQ61" s="1"/>
  <c r="BR61" s="1"/>
  <c r="BU61" s="1"/>
  <c r="BW61" s="1"/>
  <c r="BX61" s="1"/>
  <c r="BI71"/>
  <c r="BO26"/>
  <c r="BP26" s="1"/>
  <c r="BQ26" s="1"/>
  <c r="BR26" s="1"/>
  <c r="BU26" s="1"/>
  <c r="BW26" s="1"/>
  <c r="BX26" s="1"/>
  <c r="BN33"/>
  <c r="BL33"/>
  <c r="BL44"/>
  <c r="BN44"/>
  <c r="BH93"/>
  <c r="BF93"/>
  <c r="BL76"/>
  <c r="BN76"/>
  <c r="BL79"/>
  <c r="BN79"/>
  <c r="BH58"/>
  <c r="BF58"/>
  <c r="BH33"/>
  <c r="BF33"/>
  <c r="BH84"/>
  <c r="BF84"/>
  <c r="BF44"/>
  <c r="BH44"/>
  <c r="BL68"/>
  <c r="BN68"/>
  <c r="BN93"/>
  <c r="BL93"/>
  <c r="BF76"/>
  <c r="BH76"/>
  <c r="BF79"/>
  <c r="BH79"/>
  <c r="BO98"/>
  <c r="BI98"/>
  <c r="BI103" s="1"/>
  <c r="BI104"/>
  <c r="BI115" s="1"/>
  <c r="BO104"/>
  <c r="BN58"/>
  <c r="BL58"/>
  <c r="BF68"/>
  <c r="BH68"/>
  <c r="BF82" l="1"/>
  <c r="BF95" s="1"/>
  <c r="BF116" s="1"/>
  <c r="BH82"/>
  <c r="BN82"/>
  <c r="BL82"/>
  <c r="BN84"/>
  <c r="BO84" s="1"/>
  <c r="BN24"/>
  <c r="BL24"/>
  <c r="BF24"/>
  <c r="BH24"/>
  <c r="BI72"/>
  <c r="BO72"/>
  <c r="BP72" s="1"/>
  <c r="BQ72" s="1"/>
  <c r="BR72" s="1"/>
  <c r="BU72" s="1"/>
  <c r="BO44"/>
  <c r="BP44" s="1"/>
  <c r="BP50" s="1"/>
  <c r="BO33"/>
  <c r="BP33" s="1"/>
  <c r="BP38" s="1"/>
  <c r="BO93"/>
  <c r="BP93" s="1"/>
  <c r="BP94" s="1"/>
  <c r="BO76"/>
  <c r="BP76" s="1"/>
  <c r="BP78" s="1"/>
  <c r="BI84"/>
  <c r="BO58"/>
  <c r="BP58" s="1"/>
  <c r="BP62" s="1"/>
  <c r="BQ20"/>
  <c r="BR20" s="1"/>
  <c r="BQ39"/>
  <c r="BQ43" s="1"/>
  <c r="BO68"/>
  <c r="BP68" s="1"/>
  <c r="BI79"/>
  <c r="BI33"/>
  <c r="BI68"/>
  <c r="BI76"/>
  <c r="BI44"/>
  <c r="BI58"/>
  <c r="BO79"/>
  <c r="BP79" s="1"/>
  <c r="BP81" s="1"/>
  <c r="BI93"/>
  <c r="BO103"/>
  <c r="BP98"/>
  <c r="BP104"/>
  <c r="BQ104" s="1"/>
  <c r="BR104" s="1"/>
  <c r="BU104" s="1"/>
  <c r="BW104" s="1"/>
  <c r="BX104" s="1"/>
  <c r="BO115"/>
  <c r="BH95" l="1"/>
  <c r="BH116" s="1"/>
  <c r="BL95"/>
  <c r="BL116" s="1"/>
  <c r="BO82"/>
  <c r="BI82"/>
  <c r="BN95"/>
  <c r="BN116" s="1"/>
  <c r="BO24"/>
  <c r="BI24"/>
  <c r="BP75"/>
  <c r="BQ23"/>
  <c r="BP84"/>
  <c r="BP90" s="1"/>
  <c r="BR39"/>
  <c r="BU39" s="1"/>
  <c r="BQ93"/>
  <c r="BR93" s="1"/>
  <c r="BQ57"/>
  <c r="BR23"/>
  <c r="BU20"/>
  <c r="BP115"/>
  <c r="BQ98"/>
  <c r="BQ33"/>
  <c r="BQ58"/>
  <c r="BQ44"/>
  <c r="BQ76"/>
  <c r="BQ68"/>
  <c r="BQ79"/>
  <c r="BI95" l="1"/>
  <c r="BI116" s="1"/>
  <c r="H118" s="1"/>
  <c r="L96" i="16" s="1"/>
  <c r="O96" s="1"/>
  <c r="Q96" s="1"/>
  <c r="BP82" i="15"/>
  <c r="BP83" s="1"/>
  <c r="BO95"/>
  <c r="BO117" s="1"/>
  <c r="BP24"/>
  <c r="BP32" s="1"/>
  <c r="BQ94"/>
  <c r="BQ84"/>
  <c r="BR84" s="1"/>
  <c r="BR90" s="1"/>
  <c r="BR43"/>
  <c r="BW39"/>
  <c r="BU43"/>
  <c r="BR94"/>
  <c r="BU93"/>
  <c r="BQ81"/>
  <c r="BR79"/>
  <c r="BQ78"/>
  <c r="BR76"/>
  <c r="BR58"/>
  <c r="BQ62"/>
  <c r="BW20"/>
  <c r="BU23"/>
  <c r="BR57"/>
  <c r="BQ75"/>
  <c r="BR68"/>
  <c r="BQ50"/>
  <c r="BR44"/>
  <c r="BQ38"/>
  <c r="BR33"/>
  <c r="BQ115"/>
  <c r="BR98"/>
  <c r="H120" l="1"/>
  <c r="H122" s="1"/>
  <c r="BO116"/>
  <c r="J118" s="1"/>
  <c r="J120" s="1"/>
  <c r="J122" s="1"/>
  <c r="BP95"/>
  <c r="BP116" s="1"/>
  <c r="BQ82"/>
  <c r="BQ24"/>
  <c r="BU84"/>
  <c r="BW84" s="1"/>
  <c r="BQ90"/>
  <c r="BR38"/>
  <c r="BU33"/>
  <c r="BR50"/>
  <c r="BU44"/>
  <c r="BR75"/>
  <c r="BU68"/>
  <c r="BU57"/>
  <c r="BR78"/>
  <c r="BU76"/>
  <c r="BU79"/>
  <c r="BR81"/>
  <c r="BU94"/>
  <c r="BW93"/>
  <c r="BR115"/>
  <c r="BU98"/>
  <c r="BW23"/>
  <c r="BX20"/>
  <c r="BX23" s="1"/>
  <c r="BR62"/>
  <c r="BU58"/>
  <c r="BW43"/>
  <c r="BX39"/>
  <c r="BX43" s="1"/>
  <c r="BQ83" l="1"/>
  <c r="BR82"/>
  <c r="BQ32"/>
  <c r="BR24"/>
  <c r="BU90"/>
  <c r="BW58"/>
  <c r="BU62"/>
  <c r="BU115"/>
  <c r="BW98"/>
  <c r="BW94"/>
  <c r="BX93"/>
  <c r="BX94" s="1"/>
  <c r="BU78"/>
  <c r="BW76"/>
  <c r="BW57"/>
  <c r="BX57"/>
  <c r="BW90"/>
  <c r="BX84"/>
  <c r="BX90" s="1"/>
  <c r="BU75"/>
  <c r="BW68"/>
  <c r="BU50"/>
  <c r="BW44"/>
  <c r="BU38"/>
  <c r="BW33"/>
  <c r="BU81"/>
  <c r="BW79"/>
  <c r="BQ95" l="1"/>
  <c r="BQ116" s="1"/>
  <c r="BU82"/>
  <c r="BR83"/>
  <c r="BU24"/>
  <c r="BR32"/>
  <c r="BR95" s="1"/>
  <c r="BR116" s="1"/>
  <c r="BW81"/>
  <c r="BX79"/>
  <c r="BX81" s="1"/>
  <c r="BW38"/>
  <c r="BX33"/>
  <c r="BX38" s="1"/>
  <c r="BX44"/>
  <c r="BX50" s="1"/>
  <c r="BW50"/>
  <c r="BX68"/>
  <c r="BX75" s="1"/>
  <c r="BW75"/>
  <c r="BX76"/>
  <c r="BX78" s="1"/>
  <c r="BW78"/>
  <c r="BX98"/>
  <c r="BX115" s="1"/>
  <c r="BW115"/>
  <c r="BW62"/>
  <c r="BX58"/>
  <c r="BX62" s="1"/>
  <c r="BU83" l="1"/>
  <c r="BW82"/>
  <c r="BW24"/>
  <c r="BU32"/>
  <c r="G200" i="10"/>
  <c r="BU95" i="15" l="1"/>
  <c r="BU116" s="1"/>
  <c r="BW83"/>
  <c r="BX82"/>
  <c r="BX83" s="1"/>
  <c r="BX24"/>
  <c r="BX32" s="1"/>
  <c r="BW32"/>
  <c r="BW95" s="1"/>
  <c r="BW116" s="1"/>
  <c r="I33" i="8"/>
  <c r="G4" i="9"/>
  <c r="I20" i="8" s="1"/>
  <c r="G142" i="10"/>
  <c r="G198"/>
  <c r="G196"/>
  <c r="G194"/>
  <c r="G192"/>
  <c r="G201" s="1"/>
  <c r="G105"/>
  <c r="G104"/>
  <c r="G102"/>
  <c r="G50" i="9"/>
  <c r="BX95" i="15" l="1"/>
  <c r="BX116" s="1"/>
  <c r="I54" i="8"/>
  <c r="E21"/>
  <c r="G187" i="10" l="1"/>
  <c r="G186"/>
  <c r="G181"/>
  <c r="G180"/>
  <c r="G175"/>
  <c r="G174"/>
  <c r="G169"/>
  <c r="G168"/>
  <c r="G163"/>
  <c r="G162"/>
  <c r="G157"/>
  <c r="G156"/>
  <c r="G151"/>
  <c r="G150"/>
  <c r="G146"/>
  <c r="N189"/>
  <c r="N188"/>
  <c r="N183"/>
  <c r="N182"/>
  <c r="N177"/>
  <c r="N176"/>
  <c r="N171"/>
  <c r="N170"/>
  <c r="N165"/>
  <c r="N164"/>
  <c r="N159"/>
  <c r="N158"/>
  <c r="N153"/>
  <c r="N152"/>
  <c r="N147"/>
  <c r="N146"/>
  <c r="G136"/>
  <c r="G135"/>
  <c r="G130"/>
  <c r="G129"/>
  <c r="G127"/>
  <c r="G126"/>
  <c r="G124"/>
  <c r="G123"/>
  <c r="G121"/>
  <c r="G120"/>
  <c r="G114"/>
  <c r="G113"/>
  <c r="G108"/>
  <c r="G107"/>
  <c r="G103"/>
  <c r="G97"/>
  <c r="G96"/>
  <c r="G91"/>
  <c r="G90"/>
  <c r="G89"/>
  <c r="G83"/>
  <c r="G82"/>
  <c r="G77"/>
  <c r="G76"/>
  <c r="G75"/>
  <c r="G74"/>
  <c r="G69"/>
  <c r="G68"/>
  <c r="G67"/>
  <c r="G54"/>
  <c r="G53"/>
  <c r="G48"/>
  <c r="G47"/>
  <c r="G42"/>
  <c r="G41"/>
  <c r="G36"/>
  <c r="G35"/>
  <c r="G30"/>
  <c r="G29"/>
  <c r="G25"/>
  <c r="G18"/>
  <c r="G17"/>
  <c r="G12"/>
  <c r="G11"/>
  <c r="G63" i="9"/>
  <c r="G64" s="1"/>
  <c r="G58"/>
  <c r="G57"/>
  <c r="G51"/>
  <c r="E45"/>
  <c r="G45" s="1"/>
  <c r="G46" s="1"/>
  <c r="G36"/>
  <c r="G32"/>
  <c r="G29"/>
  <c r="G30" s="1"/>
  <c r="G16"/>
  <c r="G17" s="1"/>
  <c r="K62" i="8"/>
  <c r="J62"/>
  <c r="G62"/>
  <c r="K60"/>
  <c r="J60"/>
  <c r="G60"/>
  <c r="G54"/>
  <c r="G50"/>
  <c r="G45"/>
  <c r="H44"/>
  <c r="F44"/>
  <c r="E44"/>
  <c r="D44"/>
  <c r="G33"/>
  <c r="H32"/>
  <c r="F32"/>
  <c r="E32"/>
  <c r="D32"/>
  <c r="G30"/>
  <c r="H29"/>
  <c r="F29"/>
  <c r="E29"/>
  <c r="D29"/>
  <c r="G25"/>
  <c r="G23"/>
  <c r="G22"/>
  <c r="H21"/>
  <c r="F21"/>
  <c r="D21"/>
  <c r="G20"/>
  <c r="H19"/>
  <c r="H18" s="1"/>
  <c r="F19"/>
  <c r="E19"/>
  <c r="D19"/>
  <c r="D31" l="1"/>
  <c r="D18"/>
  <c r="E31"/>
  <c r="F18"/>
  <c r="F31"/>
  <c r="H31"/>
  <c r="H17" s="1"/>
  <c r="E18"/>
  <c r="E17" s="1"/>
  <c r="G19" i="9"/>
  <c r="I23" i="8" s="1"/>
  <c r="G44"/>
  <c r="G13" i="9"/>
  <c r="G32" i="8"/>
  <c r="G21"/>
  <c r="G19"/>
  <c r="G29"/>
  <c r="G176" i="10"/>
  <c r="N172"/>
  <c r="G158"/>
  <c r="G98"/>
  <c r="G31"/>
  <c r="G55"/>
  <c r="G182"/>
  <c r="G115"/>
  <c r="N178"/>
  <c r="N190"/>
  <c r="G84"/>
  <c r="G19"/>
  <c r="N148"/>
  <c r="G152"/>
  <c r="G164"/>
  <c r="G78"/>
  <c r="N154"/>
  <c r="G170"/>
  <c r="G70"/>
  <c r="G131"/>
  <c r="G137"/>
  <c r="G188"/>
  <c r="G37"/>
  <c r="N166"/>
  <c r="G43"/>
  <c r="N160"/>
  <c r="G49"/>
  <c r="G92"/>
  <c r="G86" s="1"/>
  <c r="G13"/>
  <c r="N184"/>
  <c r="G109"/>
  <c r="I50" i="8" s="1"/>
  <c r="G59" i="9"/>
  <c r="G54" s="1"/>
  <c r="G40"/>
  <c r="I25" i="8" s="1"/>
  <c r="F17" l="1"/>
  <c r="G11" i="9"/>
  <c r="D17" i="8"/>
  <c r="G17" s="1"/>
  <c r="I22"/>
  <c r="K22" s="1"/>
  <c r="G3" i="10"/>
  <c r="K25" i="8"/>
  <c r="I32"/>
  <c r="K32" s="1"/>
  <c r="J25"/>
  <c r="J33"/>
  <c r="J32" s="1"/>
  <c r="K33"/>
  <c r="K54"/>
  <c r="J50"/>
  <c r="J54"/>
  <c r="G18"/>
  <c r="G31"/>
  <c r="K50"/>
  <c r="J22" l="1"/>
  <c r="K23"/>
  <c r="J23"/>
  <c r="I21"/>
  <c r="K21" s="1"/>
  <c r="J21" l="1"/>
  <c r="G3" i="9"/>
  <c r="E61" i="10" s="1"/>
  <c r="G61" l="1"/>
  <c r="G62" s="1"/>
  <c r="G9" i="9"/>
  <c r="G8" s="1"/>
  <c r="K20" i="8"/>
  <c r="I19"/>
  <c r="J20"/>
  <c r="J19" s="1"/>
  <c r="L18" l="1"/>
  <c r="N18" s="1"/>
  <c r="I45"/>
  <c r="I44" s="1"/>
  <c r="I31" s="1"/>
  <c r="G57" i="10"/>
  <c r="G7" i="9"/>
  <c r="I30" i="8"/>
  <c r="K19"/>
  <c r="K31" l="1"/>
  <c r="I29"/>
  <c r="I18" s="1"/>
  <c r="I17" s="1"/>
  <c r="L19"/>
  <c r="N19" s="1"/>
  <c r="J45"/>
  <c r="J44" s="1"/>
  <c r="J31" s="1"/>
  <c r="K45"/>
  <c r="K44"/>
  <c r="K30"/>
  <c r="J30"/>
  <c r="J29" s="1"/>
  <c r="J18" s="1"/>
  <c r="J17" l="1"/>
  <c r="K29"/>
  <c r="L17"/>
  <c r="N17" s="1"/>
  <c r="K18"/>
</calcChain>
</file>

<file path=xl/sharedStrings.xml><?xml version="1.0" encoding="utf-8"?>
<sst xmlns="http://schemas.openxmlformats.org/spreadsheetml/2006/main" count="1581" uniqueCount="518">
  <si>
    <t>(расшифровка подписи)</t>
  </si>
  <si>
    <t>(подпись)</t>
  </si>
  <si>
    <t xml:space="preserve">Экономист  </t>
  </si>
  <si>
    <t>Итого на год 211+213</t>
  </si>
  <si>
    <t>Начисления на выплаты по оплате труда (ст. 213)</t>
  </si>
  <si>
    <t>Итого фонд оплаты труда на год (ст.2111)</t>
  </si>
  <si>
    <t>стим. фонд  пед. персонала</t>
  </si>
  <si>
    <t>в том числе:</t>
  </si>
  <si>
    <t>Замещение на время отпуска</t>
  </si>
  <si>
    <t>Итого педагогический персонал персонал</t>
  </si>
  <si>
    <t>Леушева А.И.</t>
  </si>
  <si>
    <t>Хутокогир Л.К</t>
  </si>
  <si>
    <t>Старший воспитатель</t>
  </si>
  <si>
    <t>Увачан И.К</t>
  </si>
  <si>
    <t>Иные педагогические работники</t>
  </si>
  <si>
    <t>высшее</t>
  </si>
  <si>
    <t>Учитель логопед</t>
  </si>
  <si>
    <t>Педагог-библиотекарь</t>
  </si>
  <si>
    <t>Мосиюк П.А.</t>
  </si>
  <si>
    <t>Социальный педагог</t>
  </si>
  <si>
    <t>Педагог организатор</t>
  </si>
  <si>
    <t>учитель</t>
  </si>
  <si>
    <t>родной Эв. яз</t>
  </si>
  <si>
    <t>сред</t>
  </si>
  <si>
    <t>внеур. деят</t>
  </si>
  <si>
    <t>физ воспитание</t>
  </si>
  <si>
    <t>биология</t>
  </si>
  <si>
    <t>география</t>
  </si>
  <si>
    <t>Сазонова Ж.А.</t>
  </si>
  <si>
    <t>химия</t>
  </si>
  <si>
    <t>астрономия</t>
  </si>
  <si>
    <t>физика</t>
  </si>
  <si>
    <t>математика</t>
  </si>
  <si>
    <t>Кожина И.В.</t>
  </si>
  <si>
    <t>элективный</t>
  </si>
  <si>
    <t>Рейнгард А.А.</t>
  </si>
  <si>
    <t xml:space="preserve">элективный курс </t>
  </si>
  <si>
    <t>литература</t>
  </si>
  <si>
    <t>русский яз</t>
  </si>
  <si>
    <t>информатика</t>
  </si>
  <si>
    <t>Кузнецов С.В.</t>
  </si>
  <si>
    <t>Чарина А.В.</t>
  </si>
  <si>
    <t>ОБЖ</t>
  </si>
  <si>
    <t>Хлебникова О.В.</t>
  </si>
  <si>
    <t>технология</t>
  </si>
  <si>
    <t xml:space="preserve">ИЗО
</t>
  </si>
  <si>
    <t>Русский</t>
  </si>
  <si>
    <t>обществознание</t>
  </si>
  <si>
    <t xml:space="preserve">история </t>
  </si>
  <si>
    <t>Петрухина Л.В.</t>
  </si>
  <si>
    <t>Педагогические работники</t>
  </si>
  <si>
    <t>13=(данные гр. 20 из табл.2)</t>
  </si>
  <si>
    <t>12=(данные гр.10 таблицы 2)</t>
  </si>
  <si>
    <t>Сумма выплаты</t>
  </si>
  <si>
    <t>размер надбавки, %</t>
  </si>
  <si>
    <t>Северная надбавка</t>
  </si>
  <si>
    <t>Районный коэффициент</t>
  </si>
  <si>
    <t>при наличии почетного звания, начинающегося со слов "Заслуженный", при условии соответствия почетного звания профилю учреждения (35%)</t>
  </si>
  <si>
    <t>свыше 10 лет ( 25%)</t>
  </si>
  <si>
    <t>при наличии почетного звания, начинающегося со слов "Заслуженный", при условии соответствия почетного звания профилю учреждения (25%)</t>
  </si>
  <si>
    <t>при наличии ученой степени кандидата наук, культурологи, искусствоведения; (25%)</t>
  </si>
  <si>
    <t>от 5  до 10 лет ( 15%)</t>
  </si>
  <si>
    <t>от 1 года до 5 лет ( 5%)</t>
  </si>
  <si>
    <t>музыкальными и спортивными залами 20%</t>
  </si>
  <si>
    <t>кабинетами, лабораториями, учебно-опытными участками, мастерскими 10 %</t>
  </si>
  <si>
    <t>учителям начальных классов (за исключением классов для обучающихся с ограниченными возможностями здоровья VIII вида и учреждений для детей, нуждающхся в психолого-педагогической  и медико-социальной помощи) 15%</t>
  </si>
  <si>
    <t>русского языка, литературы (за исключением классов для обучающихся с ограниченными возможностями здоровья VIII вида и учреждений для детей, нуждающхся в психолого-педагогической  и медико-социальной помощи) 15%</t>
  </si>
  <si>
    <t>учителям математики 15 %</t>
  </si>
  <si>
    <t>учителям физики, химии, иностранного языка 10%</t>
  </si>
  <si>
    <t>учителям истории, биологии и географии,обществознания 5%</t>
  </si>
  <si>
    <t>Педагогическим работникам  за индивидуальное обучение на дому обучающихся,  осваивающих образовательные программы начального общего, основного общего и среднего общего образования и нуждающихся в длительном лечении,  а также детей-инвалидов, которые по состоянию здоровья не могут посещать образовательные учреждения (при наличии соответствующего медицинского заключения), за индивидуальное и групповое обучение детей, находящихся на длительном лечении в медицинских организациях (20%)</t>
  </si>
  <si>
    <t>За ненормированный рабочий день 15%</t>
  </si>
  <si>
    <t xml:space="preserve">За работу в сельской местности 25%  </t>
  </si>
  <si>
    <t>10 - 11 кл</t>
  </si>
  <si>
    <t>5 -9 кл</t>
  </si>
  <si>
    <t>1-4 кл</t>
  </si>
  <si>
    <t>Итого заработная плата в месяц   с учетом районного коэффициента и северных надбавок,  включая  минимальный оклад  с учетом повышающих коэффициентов за наличие квалификационной категории  с учетом нагрузки (гр.53+гр.55+гр.57)</t>
  </si>
  <si>
    <t>специалистам, впервые окончившим  одно из учреждений высшего или среднего профессионального образования и заключившим в течение трех лет после окончаниря учебного заведения трудовые договоры с краевыми  государственными бюджетными образовательными учреждениями либо продолжающим работу в образовательном учреждении (20%)</t>
  </si>
  <si>
    <t>за опыт работы в занимаемой должности свыше  10 лет  ( проценты к окладу ( должностному окладу))</t>
  </si>
  <si>
    <t>за опыт работы в занимаемой должности от 5  до 10 лет  ( проценты к окладу ( должностному окладу))</t>
  </si>
  <si>
    <t>за опыт работы в заним. должн. от  1 года до 5 лет</t>
  </si>
  <si>
    <t>Новые условия:  учителям и иным педагогическим работникам за проверку письменных работ во всех учреждениях (пропорционально нагрузке):</t>
  </si>
  <si>
    <t>Итого заработная плата в месяц с учетом районного коэффициента и северных надбавок, с учетом ставок заработной платы за наличие квалификационной категории и осуществление педагогической деятельности в условиях изменения содержания образования и воспитания (гр.59+гр61+гр63)</t>
  </si>
  <si>
    <t>Начислены северные надбавки на заработную плату в месяц   включая  минимальный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t>
  </si>
  <si>
    <t>Итого заработная плата в месяц  включая  минимальный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 (гр.13+гр21+гр.52)</t>
  </si>
  <si>
    <t>Справочно</t>
  </si>
  <si>
    <t>Начислены северные надбавки на заработную плату в месяц   включая  минимальный оклад  с учетом повышающих коэффициентов за наличие квалификационной категории с учетом нагрузки</t>
  </si>
  <si>
    <t>Итого заработная плата в месяц  включая  минимальный оклад  с учетом повышающих коэффициентов за наличие квалификационной категории с учетом нагрузки (гр.12+гр.21+гр.52)</t>
  </si>
  <si>
    <t>Сохранение персональных стимулирующих выплат (производить от оклада (должностного оклада) с учетом нагрузки без учета повышающих коэффициентов)</t>
  </si>
  <si>
    <t>Персональные стимулирующие выплаты: новые условия: учителям и иным педагогичеким работникам за заведование элементами инфраструктуры (рассчитываются от минимального оклада ( должностного оклада), ставки заработной платы без учета нагрузки)</t>
  </si>
  <si>
    <t xml:space="preserve">Персональные стимулирующие выплаты: новые условия - учителям и иным педагогическим работникам за классное руководство 2700 руб. в месяц с наполняемостью не менее наполняемости, установленной  законодательством,  для классов, наполняемость которых меньше установленной нормы, размер вознаграждения уменьшается пропорционально численности обучающихся </t>
  </si>
  <si>
    <t>Персональные стимулирующие выплаты за сложность, напряженность и особый режим работы ( расчет персональных стимулирующих выплат   поизводить от оклада (должностного оклада) с учетом нагрузки без учета повышающих коэффициентов)</t>
  </si>
  <si>
    <t>Итого компенсационные выплаты (гр.16+гр.18+гр20)</t>
  </si>
  <si>
    <t>Компенсационные выплаты  ( расчет персональных стимулирующих выплат   поизводить от оклада (должностного оклада) с учетом нагрузки без учета повышающих коэффициентов)</t>
  </si>
  <si>
    <t>Данные по фактической наполняемости классов для расчета  учителям и иным педагогическим работникам  оплаты за классное руководство ( фактическое количество человек в классе)</t>
  </si>
  <si>
    <t>Минимальный оклад (должностной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 (данные гр. 20 из табл.2)</t>
  </si>
  <si>
    <t>Минимальный оклад (должностной оклад) с учетом  повышающих коэффициентов за наличие квалификационной категории   с учетом нагрузки (данные гр.10 таблицы 2)</t>
  </si>
  <si>
    <t>Минимальный оклад (должностной оклад) без  учета повышающих коэффициентов  с учетом нагрузки</t>
  </si>
  <si>
    <t xml:space="preserve">Минимальный оклад (должностной оклад) без  учета повышающих коэффициентов </t>
  </si>
  <si>
    <t>Количество ставок</t>
  </si>
  <si>
    <t>Норма рабочего времени</t>
  </si>
  <si>
    <t>Нагрузка (количество часов в неделю)</t>
  </si>
  <si>
    <t xml:space="preserve">предмет </t>
  </si>
  <si>
    <t>Образование</t>
  </si>
  <si>
    <t>Профессиональные квалификационные группы, квалификационные уровни</t>
  </si>
  <si>
    <t>Должность</t>
  </si>
  <si>
    <t>Ф.И.О.</t>
  </si>
  <si>
    <t>№ п/п</t>
  </si>
  <si>
    <t>Налог 30,2 % (213)</t>
  </si>
  <si>
    <t>Всего заработная плата  за год с учетом повышения заработной платы и замещения, руб. (211) (гр.28+гр.29)</t>
  </si>
  <si>
    <t>Замещение на время отпусков</t>
  </si>
  <si>
    <t>Всего заработная плата за год с учетом   повышения, руб.(гр.26+гр.27)</t>
  </si>
  <si>
    <t xml:space="preserve">Региональная выплата за год (9557 или 9158 руб.)  </t>
  </si>
  <si>
    <t>Повышение заработной платы, денежного содержания, денежного вознаграждения работников бюджетной сферы, в том числе низкооплачиваемых с 01.10.2016г. на 7 % (гр.25*7/100*3 мес.)</t>
  </si>
  <si>
    <t>Всего заработная плата за год без учета  повышения, руб. (гр.25 *12)</t>
  </si>
  <si>
    <t>Итого заработная плата за   месяц с учетом стимулирующих выплат (гр.23+ гр.24)</t>
  </si>
  <si>
    <t>Выплаты стимулирующего характера 25 %  (гр.23 * 25%/100)</t>
  </si>
  <si>
    <t>С коэффициентами K1 и K2</t>
  </si>
  <si>
    <t>C коэффициентом K1</t>
  </si>
  <si>
    <t>ШТАТ ШКОЛЫ</t>
  </si>
  <si>
    <t>(наименование учреждения)</t>
  </si>
  <si>
    <t>20___г.</t>
  </si>
  <si>
    <t>__________</t>
  </si>
  <si>
    <t>"------------"</t>
  </si>
  <si>
    <t xml:space="preserve">_______________________   </t>
  </si>
  <si>
    <t>Таблица 1</t>
  </si>
  <si>
    <t>УТВЕРЖДАЮ:</t>
  </si>
  <si>
    <t>родной рус.яз</t>
  </si>
  <si>
    <t>английский  яз</t>
  </si>
  <si>
    <t>второй ин.яз. Фр.</t>
  </si>
  <si>
    <t>СОГЛАСОВАНО:</t>
  </si>
  <si>
    <t>Руководитель  Управления</t>
  </si>
  <si>
    <t>Директор учреждения</t>
  </si>
  <si>
    <t>образования Администрации ЭМР</t>
  </si>
  <si>
    <t>________________О.С. Шаповалова</t>
  </si>
  <si>
    <t>____________________Ж.А. Сазонова</t>
  </si>
  <si>
    <t>по Муниципальному учреждению</t>
  </si>
  <si>
    <t xml:space="preserve">Источник финансирования-субвенция                                                                                                     </t>
  </si>
  <si>
    <t>№</t>
  </si>
  <si>
    <t>Наименование должностей и структурных подразделений</t>
  </si>
  <si>
    <t>Количество единиц</t>
  </si>
  <si>
    <t>1</t>
  </si>
  <si>
    <t>Учитель</t>
  </si>
  <si>
    <t>2</t>
  </si>
  <si>
    <t>Учитель (внеурочная деятельность)</t>
  </si>
  <si>
    <t>3</t>
  </si>
  <si>
    <t>4</t>
  </si>
  <si>
    <t>Педагог -  организатор</t>
  </si>
  <si>
    <t>5</t>
  </si>
  <si>
    <t>Педагог - библиотекарь</t>
  </si>
  <si>
    <t>6</t>
  </si>
  <si>
    <t>Учитель-логопед</t>
  </si>
  <si>
    <t>7</t>
  </si>
  <si>
    <t>Итого единиц по штатному расписанию</t>
  </si>
  <si>
    <t xml:space="preserve"> А Н А Л И З     Ш Т А Т Н О Г О    Р А С П И С А Н И Я</t>
  </si>
  <si>
    <t>Таблица 2</t>
  </si>
  <si>
    <t>_______________________   Петрухина Л.В.</t>
  </si>
  <si>
    <t>Квалификационная категория</t>
  </si>
  <si>
    <t>Количество ставок (данные гр. 9 табл.1)</t>
  </si>
  <si>
    <t>Минимальный оклад (должностной оклад)  без учета  повышающих коэффициентов</t>
  </si>
  <si>
    <t>1.Основание повышения оклада: за наличие квалификационной категории</t>
  </si>
  <si>
    <t>2. Основание повышения оклада (должностного оклада), ставки з/платы: за осуществление педагогической деятельности в условиях изменения содержания образования и воспитания</t>
  </si>
  <si>
    <t>Оклад с учетом повышающих коэффициентов К 1 и К 2 к минимальному   окладу (должностному окладу)  ( O = Оmin + Оmin х K  / 100)</t>
  </si>
  <si>
    <t>Оклад с учетом повышающих коэффициентов К 1 и К 2 к минимальному   окладу (должностному окладу)  с учетом нагрузки (гр.19*гр.6)</t>
  </si>
  <si>
    <t>Повышающий коэффициент  К 1</t>
  </si>
  <si>
    <t>Оклад с учетом повышающего коэффициента К 1  к минимальному окладу (должностному окладу)  ( O = Оmin + Оmin х K  / 100)</t>
  </si>
  <si>
    <t>Оклад с учетом повышающего коэффициента К 1  к минимальному окладу (должностному окладу)  с учетом нагрузки (гр.9.*гр.6)</t>
  </si>
  <si>
    <t>Показатели для определения общего объема ФОТ педагогических работников, рассчитанного для установления повышающих коэффициентов (Q 1)</t>
  </si>
  <si>
    <t xml:space="preserve">ФОТ педагогических работников, рассчитаный для установления повышающих коэффициентов Q 1=Q - Qгар - Qстим - Qотп </t>
  </si>
  <si>
    <t>Объем средств, предусмотренный на выплату окладов (должностных окладов), ставок з/платы педагогических работников c  северными надбавками (Qокл)</t>
  </si>
  <si>
    <t xml:space="preserve">Повышающий коэффициент  К 2= Q 1/ Qокл  х 100% </t>
  </si>
  <si>
    <t>Расчет повышающего коэффициента К=К 1 +К 2 (гр.8+гр.17)</t>
  </si>
  <si>
    <t>Общий объем фонда оплаты труда педагогических работников  (Q)</t>
  </si>
  <si>
    <t>Фонд оплаты труда педагогических работников, состоящий из установленных окладов (должностных окладов), ставок заработной платы,   выплат компенсационного характера, персональных   выплат, суммы повышений окладов (должностных окладов), ставок заработной платы за наличие квалификационной категории   (Qгар)</t>
  </si>
  <si>
    <t>Предельный фонд оплаты труда, который может направляться на выплаты стимулирующего характера педагогическим работникам, определяется в размере не менее 25% от ФОТ педагогических работников (Qстим)</t>
  </si>
  <si>
    <t>Сумма средств, направляемая в резерв для оплаты отпусков, выплаты пособия по временной нетрудоспособности за счет средств работодателя, оплаты дней служебных командировок, подготовки, переподготовки, повышения квалификации педагогических работников (Qотп)</t>
  </si>
  <si>
    <t>Х</t>
  </si>
  <si>
    <t xml:space="preserve">Мосиюк П.А. </t>
  </si>
  <si>
    <t>ВСЕГО</t>
  </si>
  <si>
    <t>Унифицированная форма № Т-3</t>
  </si>
  <si>
    <t xml:space="preserve">СОГЛАСОВАНО: </t>
  </si>
  <si>
    <t>Утверждена постановлением Госкомстата РФ</t>
  </si>
  <si>
    <t>Руководитель управления образования</t>
  </si>
  <si>
    <t>от 5 января 2004 г. № 1</t>
  </si>
  <si>
    <t>Администрации ЭМР Красноярского края</t>
  </si>
  <si>
    <t>О.С. Шаповалова</t>
  </si>
  <si>
    <t>Код</t>
  </si>
  <si>
    <t>Форма по ОКУД</t>
  </si>
  <si>
    <t>0301017</t>
  </si>
  <si>
    <t>по ОКПО</t>
  </si>
  <si>
    <t>наименование организации</t>
  </si>
  <si>
    <t>ШТАТНОЕ РАСПИСАНИЕ</t>
  </si>
  <si>
    <t>Номер документа</t>
  </si>
  <si>
    <t>Дата составления</t>
  </si>
  <si>
    <t>УТВЕРЖДЕНО</t>
  </si>
  <si>
    <t>Приказом организации от</t>
  </si>
  <si>
    <t>«</t>
  </si>
  <si>
    <t>»</t>
  </si>
  <si>
    <t>20</t>
  </si>
  <si>
    <t>г. №</t>
  </si>
  <si>
    <t>на период</t>
  </si>
  <si>
    <t>с</t>
  </si>
  <si>
    <t>с «</t>
  </si>
  <si>
    <t>01</t>
  </si>
  <si>
    <t>января</t>
  </si>
  <si>
    <t>г.</t>
  </si>
  <si>
    <t>Штат в количестве</t>
  </si>
  <si>
    <t>единиц</t>
  </si>
  <si>
    <t>Структурное подразделение</t>
  </si>
  <si>
    <t>Количество штатных единиц</t>
  </si>
  <si>
    <t>Сумма оклада</t>
  </si>
  <si>
    <t>Надбавки</t>
  </si>
  <si>
    <t>Всего, в месяц</t>
  </si>
  <si>
    <t>Размер оплаты за один час работы</t>
  </si>
  <si>
    <t>наименование</t>
  </si>
  <si>
    <t>код</t>
  </si>
  <si>
    <t>Итого компенсационные выплаты</t>
  </si>
  <si>
    <t>Итого персональные выплаты</t>
  </si>
  <si>
    <t>Педагогический персонал</t>
  </si>
  <si>
    <t>Итого</t>
  </si>
  <si>
    <t>Главный бухгалтер</t>
  </si>
  <si>
    <t>Е.Л. Митрофанова</t>
  </si>
  <si>
    <t>ИТОГО:</t>
  </si>
  <si>
    <t>учитель (внеурочная деетельность)</t>
  </si>
  <si>
    <t>Утверждаю:</t>
  </si>
  <si>
    <t>______________Ж.А.Сазонова</t>
  </si>
  <si>
    <t>А Н А Л И З    С М Е Т Ы    Р А С Х О Д О В</t>
  </si>
  <si>
    <t>Казенного учреждения</t>
  </si>
  <si>
    <t>Наименование расходов</t>
  </si>
  <si>
    <t>КВР</t>
  </si>
  <si>
    <t>КОСГУ</t>
  </si>
  <si>
    <t>Утверждено</t>
  </si>
  <si>
    <t>% исполнения</t>
  </si>
  <si>
    <t>Ожидаемое исполнение</t>
  </si>
  <si>
    <t>Исчислено бюджетным учреждением</t>
  </si>
  <si>
    <t>Соотношение с текущим финансовым годом</t>
  </si>
  <si>
    <t>% изменений</t>
  </si>
  <si>
    <t>ИТОГО РАСХОДЫ:</t>
  </si>
  <si>
    <t>Расходы на выплаты персоналу</t>
  </si>
  <si>
    <t>100</t>
  </si>
  <si>
    <t>Фонд оплаты труда учреждений</t>
  </si>
  <si>
    <t>111</t>
  </si>
  <si>
    <t>Заработная плата</t>
  </si>
  <si>
    <t>Иные выплаты персоналу учреждений, за исключением фонда оплаты труда</t>
  </si>
  <si>
    <t>Прочие несоциальные выплаты персоналу в денежной форме</t>
  </si>
  <si>
    <t>Прочие несоциальные выплаты персоналу в натуральной форме</t>
  </si>
  <si>
    <t>Прочие работы, услуги</t>
  </si>
  <si>
    <t>Иные выплаты текущего характера физическим лицам</t>
  </si>
  <si>
    <t>Взносы по обязательному социальному страхованию на выплаты по оплате труда работников и иные выплаты работникам учреждений</t>
  </si>
  <si>
    <t>119</t>
  </si>
  <si>
    <t>Начисления на выплаты по оплате труда</t>
  </si>
  <si>
    <t>Закупка товаров, работ и услуг для государственных (муниципальных) нужд</t>
  </si>
  <si>
    <t>200</t>
  </si>
  <si>
    <t>Закупка товаров, работ, услуг в сфере информационно-коммуникационных технологий</t>
  </si>
  <si>
    <t>242</t>
  </si>
  <si>
    <t>Услуги связи</t>
  </si>
  <si>
    <t>Увеличение стоимости основных средств</t>
  </si>
  <si>
    <t>Увеличение стоимости прочих оборотных запасов (материалов)</t>
  </si>
  <si>
    <t>Прочая закупка товаров, работ и услуг</t>
  </si>
  <si>
    <t>244</t>
  </si>
  <si>
    <t>Увеличение стоимости лекарственных препаратов и материалов, применяемых в медицинских целях</t>
  </si>
  <si>
    <t>Увеличение стоимости продуктов питания</t>
  </si>
  <si>
    <t>Увеличение стоимости горюче-смазочных материалов</t>
  </si>
  <si>
    <t>Увеличение стоимости строительных материалов</t>
  </si>
  <si>
    <t>Увеличение стоимости мягкого инвентаря</t>
  </si>
  <si>
    <t>Увеличение стоимости прочих материальных запасов однократного применения</t>
  </si>
  <si>
    <t>350</t>
  </si>
  <si>
    <t>Исполнитель:</t>
  </si>
  <si>
    <t>__________________(Ф.И.О.)</t>
  </si>
  <si>
    <t>КВР 100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</si>
  <si>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КВР 111 (121) Фонд оплаты труда учреждений (муниципальных органов)</t>
  </si>
  <si>
    <t>КОСГУ 211 Заработная плата</t>
  </si>
  <si>
    <t>Заработная плата согласно штатного расписания*</t>
  </si>
  <si>
    <t>КВР 119 (129) Взносы по обязательному социальному страхованию на выплаты по оплате труда работников и иные выплаты работникам учреждений (муниципальных органов)</t>
  </si>
  <si>
    <t>КОСГУ 213 Начисления на выплаты по оплате труда</t>
  </si>
  <si>
    <t>Сумма начислений согласно расчета</t>
  </si>
  <si>
    <t>КВР 112 (122) Доведено бюджетных ассигнований</t>
  </si>
  <si>
    <t>КОСГУ 212 Прочие несоциальные выплаты персоналу в денежной форме</t>
  </si>
  <si>
    <t>Командировки: оплата суточных расходов</t>
  </si>
  <si>
    <t>Маршрут следования;                  Цель поездки</t>
  </si>
  <si>
    <t>Кол-во человек</t>
  </si>
  <si>
    <t>Кол-во дней</t>
  </si>
  <si>
    <t>Сумма расходов</t>
  </si>
  <si>
    <t>Кол-во поездок</t>
  </si>
  <si>
    <t>Сумма в год</t>
  </si>
  <si>
    <t>Тутончаны-Тура(ЕГЭ)</t>
  </si>
  <si>
    <t>КОСГУ 214 Прочие несоциальные выплаты персоналу в натуральной форме</t>
  </si>
  <si>
    <t>Льготный проезд</t>
  </si>
  <si>
    <t>Маршрут следования</t>
  </si>
  <si>
    <t>Фамилия и инициалы работника</t>
  </si>
  <si>
    <t>Стоимость билетов</t>
  </si>
  <si>
    <t>…</t>
  </si>
  <si>
    <t>КОСГУ 222 Транспортные услуги</t>
  </si>
  <si>
    <t>Оплата проезда к месту нахождения учебного заведения и обратно</t>
  </si>
  <si>
    <t>Цена билета</t>
  </si>
  <si>
    <t>КОСГУ 226 Прочие работы, услуги</t>
  </si>
  <si>
    <t>Командировки: оплата транспортных расходов</t>
  </si>
  <si>
    <t>Маршрут следования;  Цель поездки</t>
  </si>
  <si>
    <t>Сумма проезда</t>
  </si>
  <si>
    <t>Командировки: оплата проживания</t>
  </si>
  <si>
    <t>Маршрут следования; Цель поездки</t>
  </si>
  <si>
    <t>Количество дней</t>
  </si>
  <si>
    <t>Количество поездок</t>
  </si>
  <si>
    <t>КВР 113 (123) Иные выплаты, за исключением фонда оплаты труда учреждений (муниципальных органов), лицам, привлекаемым согласно законодательству для выполнения отдельных полномочий</t>
  </si>
  <si>
    <t>Наименование услуги</t>
  </si>
  <si>
    <t>Кол-во единиц</t>
  </si>
  <si>
    <t>Стоимость единицы</t>
  </si>
  <si>
    <t>КОСГУ 296 Иные выплаты текущего характера физическим лицам</t>
  </si>
  <si>
    <t>Наименование; Вид выплат</t>
  </si>
  <si>
    <t>питание  детей (ЕГЭ) (113)</t>
  </si>
  <si>
    <t>КВР 200 Закупка товаров, работ и услуг для государственных (муниципальных) нужд</t>
  </si>
  <si>
    <t>КВР 242 Закупка товаров, работ, услуг в сфере информационно-коммуникационных технологий</t>
  </si>
  <si>
    <t>КОСГУ 221 Услуги связи</t>
  </si>
  <si>
    <t>Един. измер.</t>
  </si>
  <si>
    <t>Оплата услуг телефонной, сетевой, интренет связи</t>
  </si>
  <si>
    <t>КОСГУ 224 Арендная плата за пользование имуществом (за исключением земельных участков и других обособленных природных объектов)</t>
  </si>
  <si>
    <t>Количество месяцев</t>
  </si>
  <si>
    <t>Стоимость в месяц</t>
  </si>
  <si>
    <t>КОСГУ 225 Работы, услуги по содержанию имущества</t>
  </si>
  <si>
    <t>Вид работ</t>
  </si>
  <si>
    <t>Наименование</t>
  </si>
  <si>
    <t>Эксплуатационные расходы</t>
  </si>
  <si>
    <t>1.</t>
  </si>
  <si>
    <t>Антивирусная программа Касперского</t>
  </si>
  <si>
    <t>шт.</t>
  </si>
  <si>
    <t>КОСГУ 228 Услуги, работы для целей капитальных вложений</t>
  </si>
  <si>
    <t>Монтажные и пусконаладочные, инсталляционные работы</t>
  </si>
  <si>
    <t>КОСГУ 310 Увеличение стоимости основных средств</t>
  </si>
  <si>
    <t>КОСГУ 346 Увеличение стоимости прочих оборотных запасов (материалов)</t>
  </si>
  <si>
    <t xml:space="preserve"> ИТОГО:</t>
  </si>
  <si>
    <t>КОСГУ 352 Увеличение стоимости неисключительных прав на результаты интеллектуальной деятельности с неопределенным сроком полезного использования</t>
  </si>
  <si>
    <t>КОСГУ 353 Увеличение стоимости неисключительных прав на результаты интеллектуальной деятельности с определенным сроком полезного использования</t>
  </si>
  <si>
    <t>КВР 244 Прочая закупка товаров, работ и услуг</t>
  </si>
  <si>
    <t>Выплата з/пл, пособий, алиментов и т.п. через отделения почтовой связи</t>
  </si>
  <si>
    <t>3%+18%</t>
  </si>
  <si>
    <t>Оказание услуг перевозки</t>
  </si>
  <si>
    <t>Период услуг</t>
  </si>
  <si>
    <t>Кол-во месяцев</t>
  </si>
  <si>
    <t>Кол-во единиц (чел)</t>
  </si>
  <si>
    <t>Стоимость услуг в час</t>
  </si>
  <si>
    <t>Зимний</t>
  </si>
  <si>
    <t>Летний</t>
  </si>
  <si>
    <t>Провоз детей на ЕГЭ</t>
  </si>
  <si>
    <t>КОСГУ 223 Коммунальные услуги</t>
  </si>
  <si>
    <t>Ед. измер.</t>
  </si>
  <si>
    <t>Стоимость услуги</t>
  </si>
  <si>
    <t>Отопление</t>
  </si>
  <si>
    <t>Гкал</t>
  </si>
  <si>
    <t>Электроэнергия</t>
  </si>
  <si>
    <t>квт</t>
  </si>
  <si>
    <t>Вода</t>
  </si>
  <si>
    <r>
      <t>м</t>
    </r>
    <r>
      <rPr>
        <sz val="12"/>
        <rFont val="Arial Cyr"/>
        <charset val="204"/>
      </rPr>
      <t>³</t>
    </r>
  </si>
  <si>
    <t>Вывоз ЖБО</t>
  </si>
  <si>
    <t>Содержание имущества</t>
  </si>
  <si>
    <t>Кол-во ед. в месяц</t>
  </si>
  <si>
    <t>Стоимость ед. в месяц</t>
  </si>
  <si>
    <t>(Вывоз ТБО)</t>
  </si>
  <si>
    <t>(Содержание зданий, сооружений)</t>
  </si>
  <si>
    <t>Текущий ремонт зданий и сооружений</t>
  </si>
  <si>
    <t>Медицинский осмотр</t>
  </si>
  <si>
    <t>1.1.</t>
  </si>
  <si>
    <t>проживание  детей (ЕГЭ)</t>
  </si>
  <si>
    <t>Приобретение бланков аттестатов об основном общем и среднем общем образовании,бланков приложения</t>
  </si>
  <si>
    <t>2.</t>
  </si>
  <si>
    <t>Другие аналогичные расходы</t>
  </si>
  <si>
    <t>2.1.</t>
  </si>
  <si>
    <t>КОСГУ 227 Страхование</t>
  </si>
  <si>
    <t>(Автострахование)</t>
  </si>
  <si>
    <t>Разработка проектной документации, экспертизы</t>
  </si>
  <si>
    <t>Установка систем: охранная, пожарная, ЛВС и т.д.</t>
  </si>
  <si>
    <t>3.</t>
  </si>
  <si>
    <t>Монтажные работы по оборудованию</t>
  </si>
  <si>
    <t>3.1.</t>
  </si>
  <si>
    <t>4.</t>
  </si>
  <si>
    <t>Иные расходы</t>
  </si>
  <si>
    <t>4.1.</t>
  </si>
  <si>
    <t>Наименование; Вид работ</t>
  </si>
  <si>
    <t>Учебники школа</t>
  </si>
  <si>
    <t>КОСГУ 341 Увеличение стоимости лекарственных препаратов и материалов, применяемых в медицинских целях</t>
  </si>
  <si>
    <t>КОСГУ 342 Увеличение стоимости продуктов питания</t>
  </si>
  <si>
    <t>КОСГУ 343 Увеличение стоимости горюче-смазочных материалов</t>
  </si>
  <si>
    <t>КОСГУ 344 Увеличение стоимости строительных материалов</t>
  </si>
  <si>
    <t>КОСГУ 345 Увеличение стоимости мягкого инвентаря</t>
  </si>
  <si>
    <t>КОСГУ 347 Увеличение стоимости материальных запасов для целей капитальных вложений</t>
  </si>
  <si>
    <t>КОСГУ 349 Увеличение стоимости прочих материальных запасов однократного применения</t>
  </si>
  <si>
    <t>27</t>
  </si>
  <si>
    <t>шт</t>
  </si>
  <si>
    <t>Антивирус Касперского</t>
  </si>
  <si>
    <t xml:space="preserve">Директор </t>
  </si>
  <si>
    <t>экономист</t>
  </si>
  <si>
    <t>лит чтение на р/я</t>
  </si>
  <si>
    <t>род рус/литер</t>
  </si>
  <si>
    <t>род рус/яз</t>
  </si>
  <si>
    <t>ОДНКР</t>
  </si>
  <si>
    <t>из них</t>
  </si>
  <si>
    <t>внеурочка</t>
  </si>
  <si>
    <t>среднее</t>
  </si>
  <si>
    <t>Воспитатель ГПД</t>
  </si>
  <si>
    <t>Т.Г.Фаркова</t>
  </si>
  <si>
    <t>2022 год</t>
  </si>
  <si>
    <t>Тутончаны-Тура-Красноярск</t>
  </si>
  <si>
    <t>Тутончаны-Тура-Красноярск-Москва-Йошкар-Ола</t>
  </si>
  <si>
    <t>Чарина А.В</t>
  </si>
  <si>
    <t>Кожина И.В</t>
  </si>
  <si>
    <t>Тутончаны_Тура-Красноярск-Горно-Алтайск</t>
  </si>
  <si>
    <t xml:space="preserve">(7000+ 15000+20000)* 2
(7000+ 15000+20000)* 2
</t>
  </si>
  <si>
    <t>доска учебная  для мела настенная 3 секции</t>
  </si>
  <si>
    <t>тумба подкатная три секции с ключом</t>
  </si>
  <si>
    <t xml:space="preserve">ширма </t>
  </si>
  <si>
    <t>стул ученический регулируемый цветной</t>
  </si>
  <si>
    <t>стол  ученический 1 местный регулируемый цветной</t>
  </si>
  <si>
    <t>шкаф для документов полуоткрытый цветной</t>
  </si>
  <si>
    <t>кресло-коляска сменное</t>
  </si>
  <si>
    <t xml:space="preserve">Рейнгард А.А. </t>
  </si>
  <si>
    <t>Тутончаны-Тура-Красноярск-С.Петербург</t>
  </si>
  <si>
    <t>Тутончаны-Тура-Красноярск-Сочи</t>
  </si>
  <si>
    <t>Мосиюк П.А.
Мосиюк Д.И.</t>
  </si>
  <si>
    <t>Стол учителя угловой с тумбой приставной</t>
  </si>
  <si>
    <t>Леушева А.И.
Леушева К.В.
Леушева В.В.</t>
  </si>
  <si>
    <t xml:space="preserve">(7000+ 15000+20000)* 2
(7000+ 15000+20000)* 2
(3500+10000+18000)*2
</t>
  </si>
  <si>
    <t xml:space="preserve">(7000+15000)*2
</t>
  </si>
  <si>
    <t xml:space="preserve">(7000+15000+20 000)*2
</t>
  </si>
  <si>
    <t>(7000+15 000+6000)*2</t>
  </si>
  <si>
    <t>(7000+15 000+14 000+5000)*2</t>
  </si>
  <si>
    <t xml:space="preserve">Хутокогир Л.К. </t>
  </si>
  <si>
    <t xml:space="preserve">(7000+ 15000)* 2
(7000+ 15000)* 2
</t>
  </si>
  <si>
    <t>Роутер</t>
  </si>
  <si>
    <t>Педагог дополнительного образования</t>
  </si>
  <si>
    <t xml:space="preserve">Педагог дополнительного образования </t>
  </si>
  <si>
    <t>Итого персональные выплаты (гр. 23+гр25+ гр +гр.27+гр.29+гр.31+гр.33+гр.35+гр.37+гр.39+гр.41+гр.43+гр.45+гр.47+гр.49+гр51)</t>
  </si>
  <si>
    <t>род.  Лит-ра</t>
  </si>
  <si>
    <t>род. Рус язык</t>
  </si>
  <si>
    <t>Индив проект</t>
  </si>
  <si>
    <t>внеурочная дея</t>
  </si>
  <si>
    <t>род. Рус Лит-ра</t>
  </si>
  <si>
    <t>родной Русский</t>
  </si>
  <si>
    <t>родная  Эв Лит-р</t>
  </si>
  <si>
    <t>Музыка</t>
  </si>
  <si>
    <t>УЧИТЕЛЯ</t>
  </si>
  <si>
    <t>Хлебникова Е.Г.</t>
  </si>
  <si>
    <t xml:space="preserve">среднее </t>
  </si>
  <si>
    <t>педагог дополнительного образования</t>
  </si>
  <si>
    <t xml:space="preserve">высшее </t>
  </si>
  <si>
    <t xml:space="preserve">высшее  </t>
  </si>
  <si>
    <t xml:space="preserve">Леушева А.И. </t>
  </si>
  <si>
    <t>средне спец</t>
  </si>
  <si>
    <t>"___"_____________2022 год</t>
  </si>
  <si>
    <t>Хлебникова Е. В.</t>
  </si>
  <si>
    <t>МКОУ "Тутончанская средняя школа-детский сад" ЭМР</t>
  </si>
  <si>
    <t>Директор</t>
  </si>
  <si>
    <t>"____" ___________ 2022 год</t>
  </si>
  <si>
    <t xml:space="preserve">МКОУ "Тутончанская средняя школа-детский сад" ЭМР Красноярского края     </t>
  </si>
  <si>
    <t>2023 год</t>
  </si>
  <si>
    <t>Утверждено с учетом изменений по состоянию на 01.09.22</t>
  </si>
  <si>
    <t>Исполнено на 01.09.22</t>
  </si>
  <si>
    <t>Муниципальное казенное общеобразовательное учреждение
"Тутончанская средняя  школа-детский сад" ЭМР Красноярского края</t>
  </si>
  <si>
    <t>с 01.01.2023 г.</t>
  </si>
  <si>
    <t>МКОУ "Тутончанская средняя школа-детский сад" ЭМР КК</t>
  </si>
  <si>
    <t>МКОУ "Тутончанская средняя  школа-детский сад" ЭМР Красноярского края</t>
  </si>
  <si>
    <t>МКОУ "Тутончанская средняя школа-детский сад"ЭМР КК</t>
  </si>
  <si>
    <t>Определение размеров окладов педагогических работников с учетом повышающих коэффициентов  с 01.01.2023 г.</t>
  </si>
  <si>
    <t>МКОУ "Тутончанская средняя школа-детский сад" ЭМР Красноярского края</t>
  </si>
  <si>
    <t>МКОУ "Тутончанская средняя  школа-детский сад" ЭМР КК
Красноярского края</t>
  </si>
  <si>
    <t>2023</t>
  </si>
  <si>
    <t>Директор МКОУ ТСШ-ДС ЭМР</t>
  </si>
  <si>
    <t>Фонд оплаты труда по штатному расписанию на 2023 г.</t>
  </si>
  <si>
    <t>Выплаты стимулирующего характера за  период с 1 января по 31 декабря 2023г.</t>
  </si>
  <si>
    <t>Закупка товаров, работ, услуг в целях капитального ремонта государственного (муниципального) имущества</t>
  </si>
  <si>
    <t>243</t>
  </si>
  <si>
    <t>Работы, услуги по содержанию имущества</t>
  </si>
  <si>
    <t>Арендная плата за пользование имуществом</t>
  </si>
  <si>
    <t>Услуги, работы для целей капитальных вложений</t>
  </si>
  <si>
    <t>Увеличение стоимости неисключительных прав на результаты интеллектуальной деятельности с неопределенным сроком полезного использования</t>
  </si>
  <si>
    <t>Увеличение стоимости неисключительных прав на результаты интеллектуальной деятельности с определенным сроком полезного использования</t>
  </si>
  <si>
    <t>Иные выплаты, за исключением фонда оплаты труда учреждений, лицам, привлекаемым согласно законодательству для выполнения отдельных полномочий</t>
  </si>
  <si>
    <t>113</t>
  </si>
  <si>
    <t>Транспортные услуги</t>
  </si>
  <si>
    <t>Коммунальные услуги</t>
  </si>
  <si>
    <t>Страхование</t>
  </si>
  <si>
    <t>Иные расходыИные выплаты текущего характера физическим лицам</t>
  </si>
  <si>
    <t>Увеличение стоимости материальных запасов для целей капитальных вложений</t>
  </si>
  <si>
    <t xml:space="preserve">  Ш Т А Т Н О Е    Р А С П И С А Н И Е на 2023 г.</t>
  </si>
  <si>
    <t>"____"______________ 2023г.</t>
  </si>
  <si>
    <t>"____"______________ 2023 г.</t>
  </si>
  <si>
    <t xml:space="preserve">уч нач 2-4 кл
</t>
  </si>
  <si>
    <t>уч нач 1-3 кл</t>
  </si>
  <si>
    <t>ОРКИСЭ</t>
  </si>
  <si>
    <t>внеур деят</t>
  </si>
  <si>
    <t>внеуроч деят</t>
  </si>
  <si>
    <t>Педагог - психолог</t>
  </si>
  <si>
    <t>педагог - психолог</t>
  </si>
  <si>
    <t xml:space="preserve">Жаркова В.В. </t>
  </si>
  <si>
    <t xml:space="preserve">вакансия </t>
  </si>
  <si>
    <t xml:space="preserve">Жаркова В.А. </t>
  </si>
  <si>
    <t xml:space="preserve">Жарков М.А. </t>
  </si>
  <si>
    <t>Вакансия</t>
  </si>
  <si>
    <t>вакансия</t>
  </si>
  <si>
    <t>вкакансия</t>
  </si>
  <si>
    <t xml:space="preserve">Кузнецов С.В. </t>
  </si>
  <si>
    <t xml:space="preserve">учитель </t>
  </si>
  <si>
    <t>среднеспец</t>
  </si>
  <si>
    <t>русский яз ОВЗ</t>
  </si>
  <si>
    <t>математика ОВЗ</t>
  </si>
  <si>
    <t>Жаркова В.А.</t>
  </si>
  <si>
    <t xml:space="preserve">Леушева А.И </t>
  </si>
  <si>
    <t>Вакансия  учитель русского языка</t>
  </si>
  <si>
    <t>лит чтение ОВЗ</t>
  </si>
  <si>
    <t>электив  рус ОВЗ</t>
  </si>
  <si>
    <t xml:space="preserve">основы соц жизни ОВЗ </t>
  </si>
  <si>
    <t xml:space="preserve">из них </t>
  </si>
  <si>
    <t>ОВЗ</t>
  </si>
  <si>
    <t>8</t>
  </si>
  <si>
    <t>Учитель для ребенка с ОВЗ</t>
  </si>
  <si>
    <t>математика  Электив ОВЗ</t>
  </si>
  <si>
    <t>Учитель - дефектолог для ребенка с ОВЗ</t>
  </si>
  <si>
    <t>________________Т.В.Назарова</t>
  </si>
  <si>
    <t>с 01.09.2023 г.</t>
  </si>
  <si>
    <r>
      <t xml:space="preserve">Расчет фонда оплаты труда  с 01 сентября 2023 г. - </t>
    </r>
    <r>
      <rPr>
        <b/>
        <sz val="14"/>
        <rFont val="Times New Roman"/>
        <family val="1"/>
        <charset val="204"/>
      </rPr>
      <t xml:space="preserve">краевой бюджет </t>
    </r>
    <r>
      <rPr>
        <sz val="14"/>
        <rFont val="Times New Roman"/>
        <family val="1"/>
        <charset val="204"/>
      </rPr>
      <t xml:space="preserve"> (приложение к штатному раписанию)</t>
    </r>
  </si>
</sst>
</file>

<file path=xl/styles.xml><?xml version="1.0" encoding="utf-8"?>
<styleSheet xmlns="http://schemas.openxmlformats.org/spreadsheetml/2006/main">
  <numFmts count="9">
    <numFmt numFmtId="43" formatCode="_-* #,##0.00\ _₽_-;\-* #,##0.00\ _₽_-;_-* &quot;-&quot;??\ _₽_-;_-@_-"/>
    <numFmt numFmtId="164" formatCode="_(* #,##0.00_);_(* \(#,##0.00\);_(* &quot;-&quot;??_);_(@_)"/>
    <numFmt numFmtId="165" formatCode="_-* #,##0.00_р_._-;\-* #,##0.00_р_._-;_-* &quot;-&quot;??_р_._-;_-@_-"/>
    <numFmt numFmtId="166" formatCode="_-* #,##0\ _₽_-;\-* #,##0\ _₽_-;_-* &quot;-&quot;??\ _₽_-;_-@_-"/>
    <numFmt numFmtId="167" formatCode="#,##0_р_."/>
    <numFmt numFmtId="168" formatCode="0.0%"/>
    <numFmt numFmtId="169" formatCode="#,##0.0"/>
    <numFmt numFmtId="170" formatCode="0.00_ ;[Red]\-0.00\ "/>
    <numFmt numFmtId="171" formatCode="_(&quot;$&quot;* #,##0.00_);_(&quot;$&quot;* \(#,##0.00\);_(&quot;$&quot;* &quot;-&quot;??_);_(@_)"/>
  </numFmts>
  <fonts count="75">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rgb="FF00B0F0"/>
      <name val="Times New Roman"/>
      <family val="1"/>
      <charset val="204"/>
    </font>
    <font>
      <sz val="10"/>
      <name val="Arial"/>
      <family val="2"/>
      <charset val="204"/>
    </font>
    <font>
      <b/>
      <sz val="11"/>
      <name val="Arial Cyr"/>
      <charset val="204"/>
    </font>
    <font>
      <sz val="16"/>
      <color rgb="FF00B0F0"/>
      <name val="Times New Roman"/>
      <family val="1"/>
      <charset val="204"/>
    </font>
    <font>
      <sz val="10"/>
      <color indexed="15"/>
      <name val="Arial Cyr"/>
      <charset val="204"/>
    </font>
    <font>
      <sz val="11"/>
      <name val="Arial Cyr"/>
      <charset val="204"/>
    </font>
    <font>
      <sz val="12"/>
      <name val="Times New Roman"/>
      <family val="1"/>
      <charset val="204"/>
    </font>
    <font>
      <sz val="11"/>
      <name val="Times New Roman"/>
      <family val="1"/>
      <charset val="204"/>
    </font>
    <font>
      <b/>
      <sz val="12"/>
      <color rgb="FF0070C0"/>
      <name val="Times New Roman"/>
      <family val="1"/>
      <charset val="204"/>
    </font>
    <font>
      <b/>
      <sz val="12"/>
      <name val="Times New Roman"/>
      <family val="1"/>
      <charset val="204"/>
    </font>
    <font>
      <b/>
      <sz val="12"/>
      <name val="Arial Cyr"/>
      <charset val="204"/>
    </font>
    <font>
      <b/>
      <sz val="16"/>
      <color rgb="FF7030A0"/>
      <name val="Times New Roman"/>
      <family val="1"/>
      <charset val="204"/>
    </font>
    <font>
      <b/>
      <sz val="16"/>
      <name val="Arial Cyr"/>
      <charset val="204"/>
    </font>
    <font>
      <sz val="12"/>
      <name val="Arial Cyr"/>
      <charset val="204"/>
    </font>
    <font>
      <sz val="9"/>
      <name val="Times New Roman"/>
      <family val="1"/>
      <charset val="204"/>
    </font>
    <font>
      <sz val="12"/>
      <name val="Times New Roman Cyr"/>
      <charset val="204"/>
    </font>
    <font>
      <sz val="9"/>
      <name val="Times New Roman Cyr"/>
      <charset val="204"/>
    </font>
    <font>
      <b/>
      <sz val="10"/>
      <name val="Arial"/>
      <family val="2"/>
      <charset val="204"/>
    </font>
    <font>
      <b/>
      <sz val="9"/>
      <name val="Times New Roman"/>
      <family val="1"/>
      <charset val="204"/>
    </font>
    <font>
      <b/>
      <u/>
      <sz val="10"/>
      <name val="Times New Roman"/>
      <family val="1"/>
      <charset val="204"/>
    </font>
    <font>
      <sz val="10"/>
      <name val="Arial Cyr"/>
      <family val="2"/>
      <charset val="204"/>
    </font>
    <font>
      <b/>
      <sz val="10"/>
      <name val="Times New Roman"/>
      <family val="1"/>
      <charset val="204"/>
    </font>
    <font>
      <b/>
      <sz val="10"/>
      <name val="Arial Cyr"/>
      <charset val="204"/>
    </font>
    <font>
      <sz val="10"/>
      <color theme="0"/>
      <name val="Times New Roman"/>
      <family val="1"/>
      <charset val="204"/>
    </font>
    <font>
      <sz val="11"/>
      <color rgb="FF00B0F0"/>
      <name val="Times New Roman"/>
      <family val="1"/>
      <charset val="204"/>
    </font>
    <font>
      <sz val="10"/>
      <color theme="3" tint="0.39997558519241921"/>
      <name val="Times New Roman"/>
      <family val="1"/>
      <charset val="204"/>
    </font>
    <font>
      <sz val="10"/>
      <color indexed="15"/>
      <name val="Times New Roman"/>
      <family val="1"/>
      <charset val="204"/>
    </font>
    <font>
      <b/>
      <sz val="12"/>
      <color theme="0" tint="-0.34998626667073579"/>
      <name val="Times New Roman"/>
      <family val="1"/>
      <charset val="204"/>
    </font>
    <font>
      <b/>
      <sz val="10"/>
      <color theme="0" tint="-0.34998626667073579"/>
      <name val="Arial"/>
      <family val="2"/>
      <charset val="204"/>
    </font>
    <font>
      <b/>
      <sz val="11"/>
      <color theme="0" tint="-0.34998626667073579"/>
      <name val="Times New Roman"/>
      <family val="1"/>
      <charset val="204"/>
    </font>
    <font>
      <sz val="11"/>
      <color theme="0" tint="-0.34998626667073579"/>
      <name val="Times New Roman"/>
      <family val="1"/>
      <charset val="204"/>
    </font>
    <font>
      <sz val="11"/>
      <color indexed="8"/>
      <name val="Calibri"/>
      <family val="2"/>
      <charset val="204"/>
    </font>
    <font>
      <sz val="12"/>
      <color indexed="8"/>
      <name val="Times New Roman"/>
      <family val="1"/>
      <charset val="204"/>
    </font>
    <font>
      <sz val="12"/>
      <color rgb="FFFF0000"/>
      <name val="Times New Roman"/>
      <family val="1"/>
      <charset val="204"/>
    </font>
    <font>
      <b/>
      <sz val="14"/>
      <name val="Times New Roman"/>
      <family val="1"/>
      <charset val="204"/>
    </font>
    <font>
      <sz val="12"/>
      <color rgb="FF00B0F0"/>
      <name val="Times New Roman"/>
      <family val="1"/>
      <charset val="204"/>
    </font>
    <font>
      <b/>
      <sz val="14"/>
      <color theme="0" tint="-0.34998626667073579"/>
      <name val="Times New Roman"/>
      <family val="1"/>
      <charset val="204"/>
    </font>
    <font>
      <b/>
      <sz val="14"/>
      <color rgb="FFFF0000"/>
      <name val="Times New Roman"/>
      <family val="1"/>
      <charset val="204"/>
    </font>
    <font>
      <sz val="12"/>
      <color theme="0" tint="-0.34998626667073579"/>
      <name val="Times New Roman"/>
      <family val="1"/>
      <charset val="204"/>
    </font>
    <font>
      <sz val="12"/>
      <color theme="5" tint="-0.499984740745262"/>
      <name val="Times New Roman"/>
      <family val="1"/>
      <charset val="204"/>
    </font>
    <font>
      <b/>
      <sz val="12"/>
      <color rgb="FFFF0000"/>
      <name val="Times New Roman"/>
      <family val="1"/>
      <charset val="204"/>
    </font>
    <font>
      <sz val="10"/>
      <color theme="0" tint="-0.34998626667073579"/>
      <name val="Times New Roman"/>
      <family val="1"/>
      <charset val="204"/>
    </font>
    <font>
      <sz val="10"/>
      <color rgb="FFFF0000"/>
      <name val="Times New Roman"/>
      <family val="1"/>
      <charset val="204"/>
    </font>
    <font>
      <b/>
      <sz val="16"/>
      <name val="Times New Roman"/>
      <family val="1"/>
      <charset val="204"/>
    </font>
    <font>
      <b/>
      <sz val="10"/>
      <color theme="0" tint="-0.34998626667073579"/>
      <name val="Times New Roman"/>
      <family val="1"/>
      <charset val="204"/>
    </font>
    <font>
      <b/>
      <i/>
      <u/>
      <sz val="14"/>
      <name val="Times New Roman"/>
      <family val="1"/>
      <charset val="204"/>
    </font>
    <font>
      <b/>
      <sz val="10"/>
      <color rgb="FF00B0F0"/>
      <name val="Times New Roman"/>
      <family val="1"/>
      <charset val="204"/>
    </font>
    <font>
      <sz val="14"/>
      <name val="Times New Roman"/>
      <family val="1"/>
      <charset val="204"/>
    </font>
    <font>
      <sz val="10"/>
      <name val="Helv"/>
    </font>
    <font>
      <u/>
      <sz val="10"/>
      <color indexed="12"/>
      <name val="Arial"/>
      <family val="2"/>
      <charset val="204"/>
    </font>
    <font>
      <u/>
      <sz val="8"/>
      <color indexed="12"/>
      <name val="Arial"/>
      <family val="2"/>
      <charset val="204"/>
    </font>
    <font>
      <u/>
      <sz val="11"/>
      <color theme="10"/>
      <name val="Calibri"/>
      <family val="2"/>
      <charset val="204"/>
    </font>
    <font>
      <sz val="10"/>
      <name val="Arial"/>
      <family val="2"/>
    </font>
    <font>
      <sz val="10"/>
      <name val="Helv"/>
      <charset val="204"/>
    </font>
    <font>
      <b/>
      <sz val="11"/>
      <name val="Times New Roman"/>
      <family val="1"/>
      <charset val="204"/>
    </font>
    <font>
      <b/>
      <u/>
      <sz val="11"/>
      <name val="Times New Roman"/>
      <family val="1"/>
      <charset val="204"/>
    </font>
    <font>
      <b/>
      <u/>
      <sz val="16"/>
      <name val="Times New Roman"/>
      <family val="1"/>
      <charset val="204"/>
    </font>
    <font>
      <sz val="10"/>
      <name val="Times New Roman Cyr"/>
      <charset val="204"/>
    </font>
    <font>
      <sz val="10"/>
      <color indexed="8"/>
      <name val="Times New Roman"/>
      <family val="1"/>
      <charset val="204"/>
    </font>
    <font>
      <sz val="10"/>
      <color theme="1"/>
      <name val="Times New Roman"/>
      <family val="1"/>
      <charset val="204"/>
    </font>
    <font>
      <b/>
      <sz val="10"/>
      <color indexed="15"/>
      <name val="Times New Roman"/>
      <family val="1"/>
      <charset val="204"/>
    </font>
    <font>
      <b/>
      <sz val="10"/>
      <color indexed="8"/>
      <name val="Times New Roman"/>
      <family val="1"/>
      <charset val="204"/>
    </font>
    <font>
      <b/>
      <sz val="10"/>
      <color indexed="10"/>
      <name val="Times New Roman"/>
      <family val="1"/>
      <charset val="204"/>
    </font>
    <font>
      <sz val="10"/>
      <color indexed="10"/>
      <name val="Times New Roman"/>
      <family val="1"/>
      <charset val="204"/>
    </font>
    <font>
      <b/>
      <sz val="14"/>
      <color rgb="FF7030A0"/>
      <name val="Times New Roman"/>
      <family val="1"/>
      <charset val="204"/>
    </font>
    <font>
      <sz val="12"/>
      <color theme="1"/>
      <name val="Times New Roman"/>
      <family val="1"/>
      <charset val="204"/>
    </font>
    <font>
      <sz val="10"/>
      <name val="Arial"/>
      <family val="2"/>
      <charset val="204"/>
    </font>
    <font>
      <sz val="8"/>
      <color indexed="22"/>
      <name val="Times New Roman"/>
      <family val="1"/>
      <charset val="204"/>
    </font>
    <font>
      <b/>
      <sz val="12"/>
      <color indexed="8"/>
      <name val="Times New Roman"/>
      <family val="1"/>
      <charset val="204"/>
    </font>
    <font>
      <sz val="10"/>
      <color rgb="FFFF0000"/>
      <name val="Arial"/>
      <family val="2"/>
      <charset val="204"/>
    </font>
    <font>
      <b/>
      <u/>
      <sz val="12"/>
      <name val="Times New Roman"/>
      <family val="1"/>
      <charset val="204"/>
    </font>
  </fonts>
  <fills count="2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CCFFFF"/>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7030A0"/>
        <bgColor indexed="64"/>
      </patternFill>
    </fill>
    <fill>
      <patternFill patternType="solid">
        <fgColor theme="8"/>
        <bgColor indexed="64"/>
      </patternFill>
    </fill>
    <fill>
      <patternFill patternType="solid">
        <fgColor theme="2" tint="-0.499984740745262"/>
        <bgColor indexed="64"/>
      </patternFill>
    </fill>
    <fill>
      <patternFill patternType="solid">
        <fgColor rgb="FF00B050"/>
        <bgColor indexed="64"/>
      </patternFill>
    </fill>
  </fills>
  <borders count="51">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s>
  <cellStyleXfs count="97">
    <xf numFmtId="0" fontId="0" fillId="0" borderId="0"/>
    <xf numFmtId="43" fontId="5" fillId="0" borderId="0" applyFont="0" applyFill="0" applyBorder="0" applyAlignment="0" applyProtection="0"/>
    <xf numFmtId="0" fontId="2" fillId="0" borderId="0"/>
    <xf numFmtId="0" fontId="5" fillId="0" borderId="0"/>
    <xf numFmtId="0" fontId="2" fillId="0" borderId="0"/>
    <xf numFmtId="0" fontId="19" fillId="0" borderId="0"/>
    <xf numFmtId="0" fontId="24" fillId="0" borderId="0"/>
    <xf numFmtId="0" fontId="1" fillId="0" borderId="0"/>
    <xf numFmtId="0" fontId="5" fillId="0" borderId="0"/>
    <xf numFmtId="0" fontId="35" fillId="0" borderId="0"/>
    <xf numFmtId="0" fontId="52" fillId="0" borderId="0"/>
    <xf numFmtId="0" fontId="52" fillId="0" borderId="0"/>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6" fillId="0" borderId="0"/>
    <xf numFmtId="0" fontId="5" fillId="0" borderId="0"/>
    <xf numFmtId="0" fontId="5" fillId="0" borderId="0"/>
    <xf numFmtId="0" fontId="1" fillId="0" borderId="0"/>
    <xf numFmtId="0" fontId="1" fillId="0" borderId="0"/>
    <xf numFmtId="0" fontId="2"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9" fontId="2" fillId="0" borderId="0" applyFont="0" applyFill="0" applyBorder="0" applyAlignment="0" applyProtection="0"/>
    <xf numFmtId="9" fontId="5" fillId="0" borderId="0" applyFont="0" applyFill="0" applyBorder="0" applyAlignment="0" applyProtection="0"/>
    <xf numFmtId="0" fontId="5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2" fillId="0" borderId="0" applyFont="0" applyFill="0" applyBorder="0" applyAlignment="0" applyProtection="0"/>
    <xf numFmtId="165" fontId="35" fillId="0" borderId="0" applyFont="0" applyFill="0" applyBorder="0" applyAlignment="0" applyProtection="0"/>
    <xf numFmtId="165" fontId="5" fillId="0" borderId="0" applyFont="0" applyFill="0" applyBorder="0" applyAlignment="0" applyProtection="0"/>
    <xf numFmtId="0" fontId="2" fillId="0" borderId="0"/>
    <xf numFmtId="0" fontId="61" fillId="0" borderId="0"/>
    <xf numFmtId="0" fontId="5" fillId="0" borderId="0"/>
    <xf numFmtId="0" fontId="5" fillId="0" borderId="0"/>
    <xf numFmtId="0" fontId="70" fillId="0" borderId="0"/>
    <xf numFmtId="0" fontId="5" fillId="0" borderId="0"/>
    <xf numFmtId="0" fontId="2" fillId="0" borderId="0"/>
    <xf numFmtId="0" fontId="2" fillId="0" borderId="0"/>
    <xf numFmtId="0" fontId="5" fillId="0" borderId="0"/>
    <xf numFmtId="0" fontId="55" fillId="0" borderId="0" applyNumberFormat="0" applyFill="0" applyBorder="0" applyAlignment="0" applyProtection="0">
      <alignment vertical="top"/>
      <protection locked="0"/>
    </xf>
    <xf numFmtId="171" fontId="5" fillId="0" borderId="0" applyFont="0" applyFill="0" applyBorder="0" applyAlignment="0" applyProtection="0"/>
    <xf numFmtId="171" fontId="5" fillId="0" borderId="0" applyFont="0" applyFill="0" applyBorder="0" applyAlignment="0" applyProtection="0"/>
    <xf numFmtId="0" fontId="5" fillId="0" borderId="0"/>
    <xf numFmtId="0" fontId="1" fillId="0" borderId="0"/>
    <xf numFmtId="0" fontId="2" fillId="0" borderId="0"/>
    <xf numFmtId="0" fontId="5" fillId="0" borderId="0"/>
    <xf numFmtId="0" fontId="19" fillId="0" borderId="0"/>
    <xf numFmtId="0" fontId="5" fillId="0" borderId="0"/>
    <xf numFmtId="0" fontId="1" fillId="0" borderId="0"/>
    <xf numFmtId="164" fontId="5" fillId="0" borderId="0" applyFont="0" applyFill="0" applyBorder="0" applyAlignment="0" applyProtection="0"/>
    <xf numFmtId="0" fontId="3" fillId="0" borderId="0">
      <alignment horizontal="left" vertical="top"/>
    </xf>
    <xf numFmtId="9" fontId="1" fillId="0" borderId="0" applyFont="0" applyFill="0" applyBorder="0" applyAlignment="0" applyProtection="0"/>
  </cellStyleXfs>
  <cellXfs count="1186">
    <xf numFmtId="0" fontId="0" fillId="0" borderId="0" xfId="0"/>
    <xf numFmtId="4" fontId="3" fillId="0" borderId="0" xfId="2" applyNumberFormat="1" applyFont="1" applyFill="1" applyAlignment="1">
      <alignment horizontal="center" vertical="center" wrapText="1"/>
    </xf>
    <xf numFmtId="0" fontId="4" fillId="0" borderId="0" xfId="2" applyFont="1" applyFill="1" applyAlignment="1">
      <alignment horizontal="center" vertical="center" wrapText="1"/>
    </xf>
    <xf numFmtId="0" fontId="3" fillId="0" borderId="0" xfId="2" applyFont="1" applyFill="1" applyAlignment="1">
      <alignment horizontal="right" vertical="center" wrapText="1"/>
    </xf>
    <xf numFmtId="2" fontId="3" fillId="0" borderId="0" xfId="2" applyNumberFormat="1" applyFont="1" applyFill="1" applyAlignment="1">
      <alignment horizontal="center" vertical="center" wrapText="1"/>
    </xf>
    <xf numFmtId="2" fontId="2" fillId="0" borderId="0" xfId="2" applyNumberFormat="1" applyBorder="1" applyAlignment="1">
      <alignment horizontal="center" vertical="center" wrapText="1"/>
    </xf>
    <xf numFmtId="2" fontId="2" fillId="3" borderId="0" xfId="2" applyNumberFormat="1" applyFill="1" applyBorder="1" applyAlignment="1">
      <alignment horizontal="center" vertical="center" wrapText="1"/>
    </xf>
    <xf numFmtId="0" fontId="4" fillId="0" borderId="0" xfId="2" applyFont="1" applyFill="1" applyBorder="1" applyAlignment="1">
      <alignment horizontal="center" vertical="center" wrapText="1"/>
    </xf>
    <xf numFmtId="0" fontId="3" fillId="0" borderId="0" xfId="2" applyFont="1" applyFill="1" applyBorder="1" applyAlignment="1">
      <alignment horizontal="center" vertical="center" wrapText="1"/>
    </xf>
    <xf numFmtId="2" fontId="3" fillId="0" borderId="0" xfId="2" applyNumberFormat="1" applyFont="1" applyFill="1" applyBorder="1" applyAlignment="1">
      <alignment vertical="center" wrapText="1"/>
    </xf>
    <xf numFmtId="2" fontId="2" fillId="0" borderId="0" xfId="2" applyNumberFormat="1" applyFont="1" applyBorder="1" applyAlignment="1">
      <alignment vertical="center" wrapText="1"/>
    </xf>
    <xf numFmtId="2" fontId="8" fillId="0" borderId="0" xfId="2" applyNumberFormat="1" applyFont="1" applyBorder="1" applyAlignment="1">
      <alignment horizontal="center" vertical="center" wrapText="1"/>
    </xf>
    <xf numFmtId="9" fontId="8" fillId="0" borderId="0" xfId="2" applyNumberFormat="1" applyFont="1" applyBorder="1" applyAlignment="1">
      <alignment horizontal="center" vertical="center" wrapText="1"/>
    </xf>
    <xf numFmtId="0" fontId="3" fillId="0" borderId="0" xfId="2" applyFont="1" applyFill="1" applyAlignment="1">
      <alignment vertical="center" wrapText="1"/>
    </xf>
    <xf numFmtId="2" fontId="9" fillId="0" borderId="0" xfId="2" applyNumberFormat="1" applyFont="1" applyBorder="1" applyAlignment="1">
      <alignment horizontal="center" vertical="center" wrapText="1"/>
    </xf>
    <xf numFmtId="4" fontId="10" fillId="0" borderId="0" xfId="2" applyNumberFormat="1" applyFont="1" applyBorder="1" applyAlignment="1">
      <alignment horizontal="center" vertical="center" wrapText="1"/>
    </xf>
    <xf numFmtId="2" fontId="11" fillId="0" borderId="0" xfId="2" applyNumberFormat="1" applyFont="1" applyFill="1" applyBorder="1" applyAlignment="1">
      <alignment vertical="center" wrapText="1"/>
    </xf>
    <xf numFmtId="2" fontId="15" fillId="0" borderId="0" xfId="2" applyNumberFormat="1" applyFont="1" applyFill="1" applyBorder="1" applyAlignment="1">
      <alignment vertical="center" wrapText="1"/>
    </xf>
    <xf numFmtId="0" fontId="10"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5" fillId="0" borderId="0" xfId="3"/>
    <xf numFmtId="0" fontId="5" fillId="0" borderId="0" xfId="3" applyFill="1"/>
    <xf numFmtId="0" fontId="21" fillId="0" borderId="0" xfId="3" applyFont="1"/>
    <xf numFmtId="0" fontId="3" fillId="0" borderId="0" xfId="3" applyFont="1" applyFill="1" applyAlignment="1">
      <alignment vertical="center" wrapText="1"/>
    </xf>
    <xf numFmtId="4" fontId="3" fillId="0" borderId="0" xfId="3" applyNumberFormat="1" applyFont="1" applyFill="1" applyAlignment="1">
      <alignment vertical="center" wrapText="1"/>
    </xf>
    <xf numFmtId="0" fontId="11" fillId="0" borderId="0" xfId="4" applyFont="1" applyBorder="1" applyAlignment="1"/>
    <xf numFmtId="0" fontId="3" fillId="0" borderId="0" xfId="3" applyFont="1" applyFill="1" applyAlignment="1">
      <alignment horizontal="center" vertical="center" wrapText="1"/>
    </xf>
    <xf numFmtId="4" fontId="23" fillId="0" borderId="0" xfId="3" applyNumberFormat="1" applyFont="1" applyFill="1" applyAlignment="1">
      <alignment vertical="center" wrapText="1"/>
    </xf>
    <xf numFmtId="4" fontId="25" fillId="0" borderId="0" xfId="6" applyNumberFormat="1" applyFont="1" applyFill="1" applyBorder="1" applyAlignment="1">
      <alignment horizontal="center" vertical="center" wrapText="1"/>
    </xf>
    <xf numFmtId="0" fontId="25" fillId="0" borderId="0" xfId="6" applyFont="1" applyFill="1" applyBorder="1" applyAlignment="1">
      <alignment horizontal="center" vertical="center" wrapText="1"/>
    </xf>
    <xf numFmtId="2" fontId="9" fillId="3" borderId="0" xfId="2" applyNumberFormat="1" applyFont="1" applyFill="1" applyBorder="1" applyAlignment="1">
      <alignment horizontal="center" vertical="center" wrapText="1"/>
    </xf>
    <xf numFmtId="4" fontId="10" fillId="3" borderId="0" xfId="2" applyNumberFormat="1" applyFont="1" applyFill="1" applyBorder="1" applyAlignment="1">
      <alignment horizontal="center" vertical="center" wrapText="1"/>
    </xf>
    <xf numFmtId="2" fontId="2" fillId="0" borderId="0" xfId="2" applyNumberFormat="1" applyFont="1" applyBorder="1" applyAlignment="1">
      <alignment horizontal="center" vertical="center" wrapText="1"/>
    </xf>
    <xf numFmtId="2" fontId="10" fillId="3" borderId="0" xfId="2" applyNumberFormat="1" applyFont="1" applyFill="1" applyBorder="1" applyAlignment="1">
      <alignment horizontal="center" vertical="center" wrapText="1"/>
    </xf>
    <xf numFmtId="2" fontId="3" fillId="0" borderId="0" xfId="2" applyNumberFormat="1" applyFont="1" applyFill="1" applyBorder="1" applyAlignment="1">
      <alignment horizontal="center" vertical="center" wrapText="1"/>
    </xf>
    <xf numFmtId="2" fontId="4" fillId="0" borderId="0" xfId="2" applyNumberFormat="1" applyFont="1" applyFill="1" applyBorder="1" applyAlignment="1">
      <alignment vertical="center" wrapText="1"/>
    </xf>
    <xf numFmtId="2" fontId="28" fillId="0" borderId="0" xfId="2" applyNumberFormat="1" applyFont="1" applyFill="1" applyBorder="1" applyAlignment="1">
      <alignment vertical="center" wrapText="1"/>
    </xf>
    <xf numFmtId="4" fontId="28" fillId="0" borderId="0" xfId="2" applyNumberFormat="1" applyFont="1" applyFill="1" applyBorder="1" applyAlignment="1">
      <alignment vertical="center" wrapText="1"/>
    </xf>
    <xf numFmtId="2" fontId="29" fillId="0" borderId="0" xfId="2" applyNumberFormat="1" applyFont="1" applyFill="1" applyBorder="1" applyAlignment="1">
      <alignment horizontal="center" vertical="center" wrapText="1"/>
    </xf>
    <xf numFmtId="0" fontId="30" fillId="0" borderId="0" xfId="2" applyNumberFormat="1" applyFont="1" applyFill="1" applyBorder="1" applyAlignment="1">
      <alignment horizontal="center" vertical="center" wrapText="1"/>
    </xf>
    <xf numFmtId="4" fontId="32" fillId="0" borderId="4" xfId="8" applyNumberFormat="1" applyFont="1" applyFill="1" applyBorder="1"/>
    <xf numFmtId="4" fontId="31" fillId="6" borderId="4" xfId="8" applyNumberFormat="1" applyFont="1" applyFill="1" applyBorder="1" applyAlignment="1">
      <alignment horizontal="center"/>
    </xf>
    <xf numFmtId="4" fontId="33" fillId="0" borderId="4" xfId="4" applyNumberFormat="1" applyFont="1" applyFill="1" applyBorder="1" applyAlignment="1">
      <alignment horizontal="center"/>
    </xf>
    <xf numFmtId="2" fontId="10" fillId="10" borderId="0" xfId="2" applyNumberFormat="1" applyFont="1" applyFill="1" applyBorder="1" applyAlignment="1">
      <alignment horizontal="center" vertical="center" wrapText="1"/>
    </xf>
    <xf numFmtId="4" fontId="32" fillId="10" borderId="4" xfId="8" applyNumberFormat="1" applyFont="1" applyFill="1" applyBorder="1"/>
    <xf numFmtId="4" fontId="31" fillId="10" borderId="4" xfId="8" applyNumberFormat="1" applyFont="1" applyFill="1" applyBorder="1" applyAlignment="1">
      <alignment horizontal="center"/>
    </xf>
    <xf numFmtId="4" fontId="33" fillId="10" borderId="4" xfId="4" applyNumberFormat="1" applyFont="1" applyFill="1" applyBorder="1" applyAlignment="1">
      <alignment horizontal="center"/>
    </xf>
    <xf numFmtId="2" fontId="10" fillId="0" borderId="4" xfId="3"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0" fontId="10" fillId="3" borderId="4" xfId="2" applyNumberFormat="1" applyFont="1" applyFill="1" applyBorder="1" applyAlignment="1">
      <alignment horizontal="center" vertical="center" wrapText="1"/>
    </xf>
    <xf numFmtId="9" fontId="10" fillId="0" borderId="4" xfId="2" applyNumberFormat="1" applyFont="1" applyFill="1" applyBorder="1" applyAlignment="1">
      <alignment horizontal="center" vertical="center" wrapText="1"/>
    </xf>
    <xf numFmtId="2" fontId="10" fillId="7" borderId="4" xfId="2" applyNumberFormat="1" applyFont="1" applyFill="1" applyBorder="1" applyAlignment="1">
      <alignment horizontal="center" vertical="center" wrapText="1"/>
    </xf>
    <xf numFmtId="2" fontId="10" fillId="8" borderId="4" xfId="2" applyNumberFormat="1" applyFont="1" applyFill="1" applyBorder="1" applyAlignment="1">
      <alignment horizontal="center" vertical="center" wrapText="1"/>
    </xf>
    <xf numFmtId="2" fontId="10" fillId="9" borderId="4" xfId="2" applyNumberFormat="1" applyFont="1" applyFill="1" applyBorder="1" applyAlignment="1">
      <alignment horizontal="center" vertical="center" wrapText="1"/>
    </xf>
    <xf numFmtId="2" fontId="10" fillId="3" borderId="4" xfId="2" applyNumberFormat="1" applyFont="1" applyFill="1" applyBorder="1" applyAlignment="1">
      <alignment horizontal="center" vertical="center" wrapText="1"/>
    </xf>
    <xf numFmtId="9" fontId="10" fillId="3" borderId="4" xfId="2" applyNumberFormat="1" applyFont="1" applyFill="1" applyBorder="1" applyAlignment="1">
      <alignment horizontal="center" vertical="center" wrapText="1"/>
    </xf>
    <xf numFmtId="0" fontId="10" fillId="0" borderId="4" xfId="2" applyFont="1" applyFill="1" applyBorder="1" applyAlignment="1">
      <alignment horizontal="center" vertical="center" wrapText="1"/>
    </xf>
    <xf numFmtId="9" fontId="39" fillId="0" borderId="4" xfId="3" applyNumberFormat="1" applyFont="1" applyFill="1" applyBorder="1" applyAlignment="1">
      <alignment horizontal="center" vertical="center" wrapText="1"/>
    </xf>
    <xf numFmtId="43" fontId="10" fillId="9" borderId="4" xfId="1" applyFont="1" applyFill="1" applyBorder="1" applyAlignment="1">
      <alignment horizontal="center" vertical="center" wrapText="1"/>
    </xf>
    <xf numFmtId="43" fontId="10" fillId="0" borderId="4" xfId="1" applyFont="1" applyFill="1" applyBorder="1" applyAlignment="1">
      <alignment horizontal="center" vertical="center" wrapText="1"/>
    </xf>
    <xf numFmtId="43" fontId="10" fillId="3" borderId="4" xfId="1" applyFont="1" applyFill="1" applyBorder="1" applyAlignment="1">
      <alignment horizontal="center" vertical="center" wrapText="1"/>
    </xf>
    <xf numFmtId="43" fontId="37" fillId="0" borderId="4" xfId="1" applyFont="1" applyFill="1" applyBorder="1" applyAlignment="1">
      <alignment horizontal="center" vertical="center" wrapText="1"/>
    </xf>
    <xf numFmtId="9" fontId="10" fillId="0" borderId="4" xfId="3" applyNumberFormat="1" applyFont="1" applyFill="1" applyBorder="1" applyAlignment="1">
      <alignment horizontal="center" vertical="center" wrapText="1"/>
    </xf>
    <xf numFmtId="2" fontId="10" fillId="3" borderId="4" xfId="9" applyNumberFormat="1" applyFont="1" applyFill="1" applyBorder="1" applyAlignment="1" applyProtection="1">
      <alignment horizontal="center" vertical="center" wrapText="1"/>
      <protection locked="0"/>
    </xf>
    <xf numFmtId="43" fontId="10" fillId="7" borderId="4" xfId="1" applyFont="1" applyFill="1" applyBorder="1" applyAlignment="1">
      <alignment horizontal="center" vertical="center" wrapText="1"/>
    </xf>
    <xf numFmtId="43" fontId="10" fillId="5" borderId="4" xfId="1" applyFont="1" applyFill="1" applyBorder="1" applyAlignment="1">
      <alignment horizontal="center" vertical="center" wrapText="1"/>
    </xf>
    <xf numFmtId="4" fontId="10" fillId="0" borderId="4" xfId="2" applyNumberFormat="1" applyFont="1" applyFill="1" applyBorder="1" applyAlignment="1">
      <alignment horizontal="center" vertical="center" wrapText="1"/>
    </xf>
    <xf numFmtId="2" fontId="10" fillId="0" borderId="4" xfId="9" applyNumberFormat="1" applyFont="1" applyFill="1" applyBorder="1" applyAlignment="1" applyProtection="1">
      <alignment horizontal="center" vertical="top" wrapText="1"/>
      <protection locked="0"/>
    </xf>
    <xf numFmtId="4" fontId="10" fillId="0" borderId="4" xfId="3" applyNumberFormat="1"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9" fontId="11" fillId="3" borderId="4" xfId="3" applyNumberFormat="1" applyFont="1" applyFill="1" applyBorder="1" applyAlignment="1">
      <alignment horizontal="center" vertical="center" wrapText="1"/>
    </xf>
    <xf numFmtId="0" fontId="10" fillId="3" borderId="4" xfId="2" applyFont="1" applyFill="1" applyBorder="1" applyAlignment="1">
      <alignment horizontal="center" vertical="center" wrapText="1"/>
    </xf>
    <xf numFmtId="0" fontId="38" fillId="5" borderId="4" xfId="2" applyNumberFormat="1" applyFont="1" applyFill="1" applyBorder="1" applyAlignment="1">
      <alignment horizontal="center" vertical="center" wrapText="1"/>
    </xf>
    <xf numFmtId="2" fontId="10" fillId="3" borderId="21" xfId="2" applyNumberFormat="1" applyFont="1" applyFill="1" applyBorder="1" applyAlignment="1">
      <alignment horizontal="center" vertical="center" wrapText="1"/>
    </xf>
    <xf numFmtId="2" fontId="10" fillId="15" borderId="4" xfId="9" applyNumberFormat="1" applyFont="1" applyFill="1" applyBorder="1" applyAlignment="1" applyProtection="1">
      <alignment horizontal="center" vertical="center" wrapText="1"/>
      <protection locked="0"/>
    </xf>
    <xf numFmtId="2" fontId="10" fillId="8" borderId="4" xfId="3" applyNumberFormat="1" applyFont="1" applyFill="1" applyBorder="1" applyAlignment="1">
      <alignment horizontal="center" vertical="center" wrapText="1"/>
    </xf>
    <xf numFmtId="2" fontId="10" fillId="15" borderId="4" xfId="9" applyNumberFormat="1" applyFont="1" applyFill="1" applyBorder="1" applyAlignment="1" applyProtection="1">
      <alignment horizontal="center" vertical="top" wrapText="1"/>
      <protection locked="0"/>
    </xf>
    <xf numFmtId="9" fontId="39" fillId="0" borderId="4" xfId="2" applyNumberFormat="1" applyFont="1" applyFill="1" applyBorder="1" applyAlignment="1">
      <alignment horizontal="center" vertical="center" wrapText="1"/>
    </xf>
    <xf numFmtId="2" fontId="43" fillId="0" borderId="4" xfId="2" applyNumberFormat="1" applyFont="1" applyFill="1" applyBorder="1" applyAlignment="1">
      <alignment horizontal="center" vertical="center" wrapText="1"/>
    </xf>
    <xf numFmtId="2" fontId="10" fillId="0" borderId="4" xfId="2" applyNumberFormat="1" applyFont="1" applyFill="1" applyBorder="1" applyAlignment="1">
      <alignment horizontal="center" vertical="top" wrapText="1"/>
    </xf>
    <xf numFmtId="2" fontId="10" fillId="3" borderId="2" xfId="2" applyNumberFormat="1" applyFont="1" applyFill="1" applyBorder="1" applyAlignment="1">
      <alignment horizontal="center" vertical="center" wrapText="1"/>
    </xf>
    <xf numFmtId="43" fontId="10" fillId="8" borderId="4" xfId="1" applyFont="1" applyFill="1" applyBorder="1" applyAlignment="1">
      <alignment horizontal="center" vertical="center" wrapText="1"/>
    </xf>
    <xf numFmtId="2" fontId="39" fillId="0" borderId="4" xfId="2" applyNumberFormat="1" applyFont="1" applyFill="1" applyBorder="1" applyAlignment="1">
      <alignment horizontal="center" vertical="center" wrapText="1"/>
    </xf>
    <xf numFmtId="2" fontId="10" fillId="8" borderId="4" xfId="2" applyNumberFormat="1" applyFont="1" applyFill="1" applyBorder="1" applyAlignment="1">
      <alignment horizontal="center" vertical="top" wrapText="1"/>
    </xf>
    <xf numFmtId="2" fontId="10" fillId="12" borderId="10" xfId="2" applyNumberFormat="1" applyFont="1" applyFill="1" applyBorder="1" applyAlignment="1">
      <alignment horizontal="center" vertical="center" wrapText="1"/>
    </xf>
    <xf numFmtId="3" fontId="10" fillId="0" borderId="4" xfId="2" applyNumberFormat="1" applyFont="1" applyFill="1" applyBorder="1" applyAlignment="1">
      <alignment horizontal="center" vertical="center" wrapText="1"/>
    </xf>
    <xf numFmtId="4" fontId="10" fillId="8" borderId="4" xfId="2" applyNumberFormat="1" applyFont="1" applyFill="1" applyBorder="1" applyAlignment="1">
      <alignment horizontal="center" vertical="center" wrapText="1"/>
    </xf>
    <xf numFmtId="2" fontId="10" fillId="12" borderId="0" xfId="2" applyNumberFormat="1" applyFont="1" applyFill="1" applyBorder="1" applyAlignment="1">
      <alignment horizontal="center" vertical="center" wrapText="1"/>
    </xf>
    <xf numFmtId="43" fontId="39" fillId="0" borderId="4" xfId="1" applyFont="1" applyFill="1" applyBorder="1" applyAlignment="1">
      <alignment horizontal="center" vertical="center" wrapText="1"/>
    </xf>
    <xf numFmtId="2" fontId="31" fillId="0" borderId="4" xfId="2" applyNumberFormat="1" applyFont="1" applyFill="1" applyBorder="1" applyAlignment="1">
      <alignment horizontal="center" vertical="center" wrapText="1"/>
    </xf>
    <xf numFmtId="0" fontId="45" fillId="0" borderId="14" xfId="2" applyFont="1" applyFill="1" applyBorder="1" applyAlignment="1">
      <alignment horizontal="center" vertical="center" wrapText="1"/>
    </xf>
    <xf numFmtId="0" fontId="45" fillId="0" borderId="4" xfId="2" applyFont="1" applyFill="1" applyBorder="1" applyAlignment="1">
      <alignment horizontal="center" vertical="center" wrapText="1"/>
    </xf>
    <xf numFmtId="0" fontId="45" fillId="0" borderId="15" xfId="2" applyFont="1" applyFill="1" applyBorder="1" applyAlignment="1">
      <alignment horizontal="center" vertical="center" wrapText="1"/>
    </xf>
    <xf numFmtId="0" fontId="3" fillId="7" borderId="6" xfId="2" applyFont="1" applyFill="1" applyBorder="1" applyAlignment="1">
      <alignment horizontal="center" vertical="center" wrapText="1"/>
    </xf>
    <xf numFmtId="0" fontId="3" fillId="7" borderId="4" xfId="2" applyFont="1" applyFill="1" applyBorder="1" applyAlignment="1">
      <alignment horizontal="center" vertical="center" wrapText="1"/>
    </xf>
    <xf numFmtId="0" fontId="3" fillId="9" borderId="4" xfId="2" applyFont="1" applyFill="1" applyBorder="1" applyAlignment="1">
      <alignment horizontal="center" vertical="center" wrapText="1"/>
    </xf>
    <xf numFmtId="2" fontId="46" fillId="0" borderId="4" xfId="2" applyNumberFormat="1" applyFont="1" applyFill="1" applyBorder="1" applyAlignment="1">
      <alignment horizontal="center" vertical="center" wrapText="1"/>
    </xf>
    <xf numFmtId="0" fontId="3" fillId="7" borderId="18" xfId="2" applyFont="1" applyFill="1" applyBorder="1" applyAlignment="1">
      <alignment horizontal="center" vertical="center" wrapText="1"/>
    </xf>
    <xf numFmtId="0" fontId="3" fillId="5" borderId="4" xfId="2" applyFont="1" applyFill="1" applyBorder="1" applyAlignment="1">
      <alignment horizontal="center" vertical="center" wrapText="1"/>
    </xf>
    <xf numFmtId="4" fontId="3" fillId="0" borderId="4" xfId="2" applyNumberFormat="1" applyFont="1" applyFill="1" applyBorder="1" applyAlignment="1">
      <alignment horizontal="center" vertical="center" wrapText="1"/>
    </xf>
    <xf numFmtId="0" fontId="3" fillId="0" borderId="16" xfId="2" applyFont="1" applyFill="1" applyBorder="1" applyAlignment="1">
      <alignment vertical="center" wrapText="1"/>
    </xf>
    <xf numFmtId="0" fontId="3" fillId="0" borderId="0" xfId="2" applyFont="1" applyFill="1" applyAlignment="1">
      <alignment horizontal="center" vertical="center" textRotation="90" wrapText="1"/>
    </xf>
    <xf numFmtId="0" fontId="3" fillId="0" borderId="4" xfId="2" applyFont="1" applyFill="1" applyBorder="1" applyAlignment="1">
      <alignment horizontal="center" vertical="center" textRotation="90" wrapText="1"/>
    </xf>
    <xf numFmtId="0" fontId="3" fillId="0" borderId="4" xfId="2" applyFont="1" applyFill="1" applyBorder="1" applyAlignment="1">
      <alignment vertical="center" wrapText="1"/>
    </xf>
    <xf numFmtId="0" fontId="25" fillId="0" borderId="32" xfId="2" applyFont="1" applyFill="1" applyBorder="1" applyAlignment="1">
      <alignment horizontal="center" vertical="center" textRotation="90" wrapText="1"/>
    </xf>
    <xf numFmtId="0" fontId="25" fillId="16" borderId="1" xfId="2" applyFont="1" applyFill="1" applyBorder="1" applyAlignment="1">
      <alignment horizontal="center" vertical="center" textRotation="90" wrapText="1"/>
    </xf>
    <xf numFmtId="0" fontId="25" fillId="9" borderId="17" xfId="2" applyFont="1" applyFill="1" applyBorder="1" applyAlignment="1">
      <alignment vertical="center" textRotation="90" wrapText="1"/>
    </xf>
    <xf numFmtId="0" fontId="25" fillId="16" borderId="16" xfId="2" applyFont="1" applyFill="1" applyBorder="1" applyAlignment="1">
      <alignment horizontal="center" vertical="center" textRotation="90" wrapText="1"/>
    </xf>
    <xf numFmtId="0" fontId="50" fillId="0" borderId="0" xfId="2" applyFont="1" applyFill="1" applyAlignment="1">
      <alignment horizontal="center" vertical="center" wrapText="1"/>
    </xf>
    <xf numFmtId="4" fontId="3" fillId="0" borderId="0" xfId="2" applyNumberFormat="1" applyFont="1" applyFill="1" applyAlignment="1">
      <alignment horizontal="center" vertical="center"/>
    </xf>
    <xf numFmtId="0" fontId="4" fillId="0" borderId="0" xfId="2" applyFont="1" applyFill="1" applyAlignment="1">
      <alignment horizontal="center" vertical="center"/>
    </xf>
    <xf numFmtId="0" fontId="10" fillId="0" borderId="0" xfId="2" applyFont="1" applyFill="1" applyAlignment="1">
      <alignment horizontal="center" vertical="center"/>
    </xf>
    <xf numFmtId="0" fontId="3" fillId="0" borderId="0" xfId="2" applyFont="1" applyFill="1" applyAlignment="1">
      <alignment vertical="center"/>
    </xf>
    <xf numFmtId="0" fontId="10" fillId="0" borderId="0" xfId="2" applyFont="1" applyFill="1" applyAlignment="1">
      <alignment vertical="center"/>
    </xf>
    <xf numFmtId="0" fontId="51" fillId="0" borderId="0" xfId="2" applyFont="1" applyFill="1" applyAlignment="1">
      <alignment vertical="center" wrapText="1"/>
    </xf>
    <xf numFmtId="0" fontId="51" fillId="0" borderId="0" xfId="2" applyFont="1" applyFill="1" applyAlignment="1">
      <alignment vertical="center"/>
    </xf>
    <xf numFmtId="0" fontId="25" fillId="0" borderId="0" xfId="2" applyFont="1" applyFill="1" applyAlignment="1">
      <alignment horizontal="center" vertical="center"/>
    </xf>
    <xf numFmtId="0" fontId="3" fillId="0" borderId="0" xfId="2" applyFont="1" applyFill="1" applyBorder="1" applyAlignment="1">
      <alignment horizontal="center" vertical="center"/>
    </xf>
    <xf numFmtId="0" fontId="13" fillId="0" borderId="0" xfId="2" applyFont="1" applyFill="1" applyAlignment="1">
      <alignment horizontal="left" vertical="center"/>
    </xf>
    <xf numFmtId="0" fontId="58" fillId="0" borderId="0" xfId="75" applyFont="1" applyFill="1" applyBorder="1" applyProtection="1"/>
    <xf numFmtId="0" fontId="11" fillId="0" borderId="0" xfId="3" applyFont="1" applyFill="1"/>
    <xf numFmtId="0" fontId="10" fillId="0" borderId="0" xfId="3" applyFont="1" applyFill="1"/>
    <xf numFmtId="0" fontId="10" fillId="0" borderId="0" xfId="3" applyFont="1"/>
    <xf numFmtId="0" fontId="11" fillId="0" borderId="0" xfId="3" applyFont="1" applyFill="1" applyBorder="1" applyAlignment="1" applyProtection="1">
      <protection locked="0"/>
    </xf>
    <xf numFmtId="0" fontId="11" fillId="0" borderId="0" xfId="3" applyFont="1" applyFill="1" applyBorder="1" applyAlignment="1" applyProtection="1"/>
    <xf numFmtId="0" fontId="51" fillId="0" borderId="0" xfId="3" applyFont="1"/>
    <xf numFmtId="0" fontId="60" fillId="0" borderId="0" xfId="3" applyFont="1" applyAlignment="1" applyProtection="1">
      <alignment vertical="center"/>
    </xf>
    <xf numFmtId="0" fontId="10" fillId="0" borderId="0" xfId="3" applyFont="1" applyAlignment="1" applyProtection="1">
      <alignment vertical="center"/>
    </xf>
    <xf numFmtId="0" fontId="51" fillId="0" borderId="0" xfId="3" applyFont="1" applyAlignment="1" applyProtection="1">
      <alignment vertical="center"/>
      <protection locked="0"/>
    </xf>
    <xf numFmtId="2" fontId="10" fillId="0" borderId="0" xfId="3" applyNumberFormat="1" applyFont="1"/>
    <xf numFmtId="0" fontId="11" fillId="0" borderId="4" xfId="77" applyFont="1" applyFill="1" applyBorder="1" applyAlignment="1" applyProtection="1">
      <alignment vertical="center" wrapText="1"/>
      <protection locked="0"/>
    </xf>
    <xf numFmtId="0" fontId="13" fillId="0" borderId="0" xfId="3" applyFont="1"/>
    <xf numFmtId="0" fontId="13" fillId="0" borderId="0" xfId="3" applyFont="1" applyFill="1"/>
    <xf numFmtId="0" fontId="13" fillId="0" borderId="0" xfId="3" applyFont="1" applyAlignment="1">
      <alignment horizontal="right"/>
    </xf>
    <xf numFmtId="0" fontId="11" fillId="0" borderId="0" xfId="3" applyFont="1"/>
    <xf numFmtId="0" fontId="58" fillId="0" borderId="4" xfId="3" applyFont="1" applyFill="1" applyBorder="1" applyAlignment="1" applyProtection="1">
      <alignment horizontal="center" vertical="center" wrapText="1"/>
    </xf>
    <xf numFmtId="49" fontId="11" fillId="0" borderId="4" xfId="3" applyNumberFormat="1" applyFont="1" applyFill="1" applyBorder="1" applyAlignment="1" applyProtection="1">
      <alignment horizontal="center" vertical="center"/>
      <protection locked="0"/>
    </xf>
    <xf numFmtId="0" fontId="11" fillId="0" borderId="4" xfId="76" applyFont="1" applyFill="1" applyBorder="1" applyAlignment="1" applyProtection="1">
      <alignment horizontal="left" vertical="center" wrapText="1"/>
      <protection locked="0"/>
    </xf>
    <xf numFmtId="0" fontId="3" fillId="0" borderId="0" xfId="78" applyFont="1" applyFill="1"/>
    <xf numFmtId="0" fontId="3" fillId="0" borderId="0" xfId="2" applyFont="1" applyFill="1" applyAlignment="1">
      <alignment wrapText="1"/>
    </xf>
    <xf numFmtId="0" fontId="58" fillId="0" borderId="0" xfId="2" applyFont="1" applyFill="1" applyAlignment="1">
      <alignment horizontal="left" vertical="center"/>
    </xf>
    <xf numFmtId="0" fontId="11" fillId="0" borderId="0" xfId="2" applyFont="1" applyFill="1" applyAlignment="1">
      <alignment horizontal="left" vertical="center"/>
    </xf>
    <xf numFmtId="0" fontId="11" fillId="0" borderId="0" xfId="2" applyFont="1" applyFill="1" applyAlignment="1">
      <alignment vertical="center"/>
    </xf>
    <xf numFmtId="0" fontId="11" fillId="0" borderId="0" xfId="2" applyFont="1" applyFill="1" applyAlignment="1">
      <alignment horizontal="center" vertical="center"/>
    </xf>
    <xf numFmtId="2" fontId="62" fillId="0" borderId="4" xfId="9" applyNumberFormat="1" applyFont="1" applyFill="1" applyBorder="1" applyAlignment="1" applyProtection="1">
      <alignment horizontal="center" vertical="center" wrapText="1"/>
      <protection locked="0"/>
    </xf>
    <xf numFmtId="0" fontId="64" fillId="0" borderId="4" xfId="2" applyNumberFormat="1" applyFont="1" applyFill="1" applyBorder="1" applyAlignment="1">
      <alignment horizontal="center" vertical="center" wrapText="1"/>
    </xf>
    <xf numFmtId="2" fontId="25" fillId="0" borderId="4" xfId="2" applyNumberFormat="1" applyFont="1" applyFill="1" applyBorder="1" applyAlignment="1">
      <alignment vertical="center" wrapText="1"/>
    </xf>
    <xf numFmtId="2" fontId="25" fillId="0" borderId="4" xfId="2" applyNumberFormat="1" applyFont="1" applyFill="1" applyBorder="1" applyAlignment="1">
      <alignment horizontal="center" vertical="center" wrapText="1"/>
    </xf>
    <xf numFmtId="43" fontId="25" fillId="0" borderId="4" xfId="1" applyFont="1" applyFill="1" applyBorder="1" applyAlignment="1">
      <alignment horizontal="center" vertical="center" wrapText="1"/>
    </xf>
    <xf numFmtId="165" fontId="25" fillId="6" borderId="4" xfId="74" applyFont="1" applyFill="1" applyBorder="1" applyAlignment="1">
      <alignment horizontal="center" vertical="center" wrapText="1"/>
    </xf>
    <xf numFmtId="43" fontId="2" fillId="6" borderId="4" xfId="1" applyFont="1" applyFill="1" applyBorder="1" applyAlignment="1">
      <alignment vertical="center" wrapText="1"/>
    </xf>
    <xf numFmtId="165" fontId="65" fillId="6" borderId="4" xfId="74" applyFont="1" applyFill="1" applyBorder="1" applyAlignment="1" applyProtection="1">
      <alignment horizontal="center" vertical="center" wrapText="1"/>
      <protection locked="0"/>
    </xf>
    <xf numFmtId="165" fontId="25" fillId="6" borderId="4" xfId="74" applyFont="1" applyFill="1" applyBorder="1" applyAlignment="1">
      <alignment horizontal="right" vertical="center" wrapText="1"/>
    </xf>
    <xf numFmtId="2" fontId="2" fillId="0" borderId="0" xfId="2" applyNumberFormat="1" applyFont="1" applyAlignment="1">
      <alignment vertical="center" wrapText="1"/>
    </xf>
    <xf numFmtId="0" fontId="2" fillId="0" borderId="0" xfId="2" applyFont="1" applyAlignment="1">
      <alignment vertical="center"/>
    </xf>
    <xf numFmtId="2" fontId="2" fillId="0" borderId="0" xfId="2" applyNumberFormat="1" applyFont="1" applyAlignment="1">
      <alignment vertical="center"/>
    </xf>
    <xf numFmtId="4" fontId="2" fillId="0" borderId="0" xfId="2" applyNumberFormat="1" applyFont="1" applyAlignment="1">
      <alignment vertical="center"/>
    </xf>
    <xf numFmtId="0" fontId="2" fillId="0" borderId="0" xfId="2" applyFont="1" applyAlignment="1">
      <alignment horizontal="center" vertical="center"/>
    </xf>
    <xf numFmtId="165" fontId="2" fillId="0" borderId="0" xfId="2" applyNumberFormat="1" applyFont="1" applyAlignment="1">
      <alignment vertical="center"/>
    </xf>
    <xf numFmtId="0" fontId="3" fillId="0" borderId="0" xfId="2" applyFont="1" applyFill="1" applyAlignment="1">
      <alignment horizontal="left" vertical="center"/>
    </xf>
    <xf numFmtId="165" fontId="3" fillId="0" borderId="0" xfId="2" applyNumberFormat="1" applyFont="1" applyFill="1" applyAlignment="1">
      <alignment horizontal="center" vertical="center" wrapText="1"/>
    </xf>
    <xf numFmtId="0" fontId="3" fillId="0" borderId="0" xfId="3" applyNumberFormat="1" applyFont="1" applyFill="1" applyAlignment="1">
      <alignment horizontal="right"/>
    </xf>
    <xf numFmtId="0" fontId="25" fillId="0" borderId="0" xfId="3" applyNumberFormat="1" applyFont="1" applyFill="1" applyAlignment="1"/>
    <xf numFmtId="0" fontId="3" fillId="0" borderId="0" xfId="3" applyNumberFormat="1" applyFont="1" applyFill="1" applyAlignment="1"/>
    <xf numFmtId="0" fontId="3" fillId="0" borderId="0" xfId="3" applyNumberFormat="1" applyFont="1" applyFill="1" applyAlignment="1">
      <alignment horizontal="center" vertical="center"/>
    </xf>
    <xf numFmtId="0" fontId="3" fillId="0" borderId="0" xfId="3" applyNumberFormat="1" applyFont="1" applyFill="1" applyAlignment="1">
      <alignment horizontal="right" vertical="center"/>
    </xf>
    <xf numFmtId="49" fontId="3" fillId="0" borderId="0" xfId="3" applyNumberFormat="1" applyFont="1" applyFill="1" applyBorder="1" applyAlignment="1">
      <alignment horizontal="center"/>
    </xf>
    <xf numFmtId="0" fontId="3" fillId="0" borderId="0" xfId="3" applyNumberFormat="1" applyFont="1" applyFill="1" applyAlignment="1">
      <alignment horizontal="left"/>
    </xf>
    <xf numFmtId="0" fontId="3" fillId="0" borderId="7" xfId="3" applyNumberFormat="1" applyFont="1" applyBorder="1" applyAlignment="1">
      <alignment horizontal="center" vertical="center"/>
    </xf>
    <xf numFmtId="0" fontId="3" fillId="0" borderId="4" xfId="3" applyNumberFormat="1" applyFont="1" applyBorder="1" applyAlignment="1">
      <alignment horizontal="center" vertical="center"/>
    </xf>
    <xf numFmtId="0" fontId="46" fillId="0" borderId="4" xfId="3" applyNumberFormat="1" applyFont="1" applyBorder="1" applyAlignment="1">
      <alignment horizontal="center" vertical="center"/>
    </xf>
    <xf numFmtId="0" fontId="13" fillId="8" borderId="7" xfId="3" applyNumberFormat="1" applyFont="1" applyFill="1" applyBorder="1" applyAlignment="1">
      <alignment horizontal="center" vertical="center"/>
    </xf>
    <xf numFmtId="0" fontId="13" fillId="8" borderId="4" xfId="3" applyNumberFormat="1" applyFont="1" applyFill="1" applyBorder="1" applyAlignment="1">
      <alignment horizontal="center" vertical="center"/>
    </xf>
    <xf numFmtId="0" fontId="44" fillId="8" borderId="4" xfId="3" applyNumberFormat="1" applyFont="1" applyFill="1" applyBorder="1" applyAlignment="1">
      <alignment horizontal="center" vertical="center"/>
    </xf>
    <xf numFmtId="0" fontId="25" fillId="0" borderId="0" xfId="3" applyNumberFormat="1" applyFont="1" applyFill="1" applyAlignment="1">
      <alignment horizontal="center" vertical="center"/>
    </xf>
    <xf numFmtId="0" fontId="10" fillId="0" borderId="7" xfId="35" applyNumberFormat="1" applyFont="1" applyFill="1" applyBorder="1" applyAlignment="1">
      <alignment horizontal="center" vertical="center"/>
    </xf>
    <xf numFmtId="0" fontId="10" fillId="0" borderId="4" xfId="35" applyNumberFormat="1" applyFont="1" applyFill="1" applyBorder="1" applyAlignment="1">
      <alignment horizontal="center" vertical="center"/>
    </xf>
    <xf numFmtId="2" fontId="10" fillId="0" borderId="4" xfId="35" applyNumberFormat="1" applyFont="1" applyFill="1" applyBorder="1" applyAlignment="1">
      <alignment horizontal="center" vertical="center"/>
    </xf>
    <xf numFmtId="0" fontId="67" fillId="0" borderId="0" xfId="3" applyNumberFormat="1" applyFont="1" applyFill="1" applyAlignment="1">
      <alignment horizontal="center" vertical="center"/>
    </xf>
    <xf numFmtId="0" fontId="10" fillId="0" borderId="0" xfId="3" applyNumberFormat="1" applyFont="1" applyBorder="1" applyAlignment="1"/>
    <xf numFmtId="0" fontId="3" fillId="0" borderId="0" xfId="3" applyFont="1" applyBorder="1"/>
    <xf numFmtId="0" fontId="3" fillId="0" borderId="0" xfId="3" applyNumberFormat="1" applyFont="1" applyFill="1" applyBorder="1" applyAlignment="1"/>
    <xf numFmtId="4" fontId="3" fillId="0" borderId="0" xfId="3" applyNumberFormat="1" applyFont="1" applyBorder="1" applyAlignment="1"/>
    <xf numFmtId="0" fontId="25" fillId="0" borderId="0" xfId="3" applyNumberFormat="1" applyFont="1" applyFill="1" applyBorder="1" applyAlignment="1">
      <alignment horizontal="center" vertical="center"/>
    </xf>
    <xf numFmtId="2" fontId="25" fillId="0" borderId="0" xfId="3" applyNumberFormat="1" applyFont="1" applyFill="1" applyBorder="1" applyAlignment="1">
      <alignment horizontal="center" vertical="center"/>
    </xf>
    <xf numFmtId="4" fontId="25" fillId="0" borderId="0" xfId="3" applyNumberFormat="1" applyFont="1" applyFill="1" applyBorder="1" applyAlignment="1">
      <alignment horizontal="center" vertical="center"/>
    </xf>
    <xf numFmtId="3" fontId="25" fillId="0" borderId="0" xfId="3" applyNumberFormat="1" applyFont="1" applyFill="1" applyBorder="1" applyAlignment="1">
      <alignment horizontal="center" vertical="center"/>
    </xf>
    <xf numFmtId="0" fontId="23" fillId="0" borderId="0" xfId="3" applyNumberFormat="1" applyFont="1" applyFill="1" applyAlignment="1"/>
    <xf numFmtId="0" fontId="25" fillId="0" borderId="3" xfId="3" applyNumberFormat="1" applyFont="1" applyFill="1" applyBorder="1" applyAlignment="1"/>
    <xf numFmtId="0" fontId="3" fillId="0" borderId="3" xfId="3" applyNumberFormat="1" applyFont="1" applyFill="1" applyBorder="1" applyAlignment="1"/>
    <xf numFmtId="0" fontId="23" fillId="0" borderId="3" xfId="3" applyNumberFormat="1" applyFont="1" applyFill="1" applyBorder="1" applyAlignment="1"/>
    <xf numFmtId="0" fontId="3" fillId="0" borderId="3" xfId="3" applyNumberFormat="1" applyFont="1" applyFill="1" applyBorder="1" applyAlignment="1">
      <alignment horizontal="left"/>
    </xf>
    <xf numFmtId="4" fontId="3" fillId="0" borderId="0" xfId="3" applyNumberFormat="1" applyFont="1" applyBorder="1" applyAlignment="1">
      <alignment horizontal="center" wrapText="1"/>
    </xf>
    <xf numFmtId="0" fontId="10" fillId="0" borderId="0" xfId="20" applyNumberFormat="1" applyFont="1" applyFill="1" applyBorder="1" applyAlignment="1">
      <alignment horizontal="center"/>
    </xf>
    <xf numFmtId="2" fontId="13" fillId="0" borderId="0" xfId="20" applyNumberFormat="1" applyFont="1" applyFill="1" applyBorder="1" applyAlignment="1">
      <alignment horizontal="center" vertical="center"/>
    </xf>
    <xf numFmtId="9" fontId="10" fillId="0" borderId="0" xfId="4" applyNumberFormat="1" applyFont="1" applyFill="1" applyBorder="1" applyAlignment="1">
      <alignment horizontal="center"/>
    </xf>
    <xf numFmtId="4" fontId="10" fillId="0" borderId="0" xfId="20" applyNumberFormat="1" applyFont="1" applyFill="1" applyBorder="1" applyAlignment="1">
      <alignment horizontal="center"/>
    </xf>
    <xf numFmtId="9" fontId="10" fillId="0" borderId="0" xfId="4" applyNumberFormat="1" applyFont="1" applyFill="1" applyBorder="1" applyAlignment="1">
      <alignment horizontal="center" wrapText="1"/>
    </xf>
    <xf numFmtId="3" fontId="13" fillId="0" borderId="0" xfId="4" applyNumberFormat="1" applyFont="1" applyFill="1" applyBorder="1" applyAlignment="1"/>
    <xf numFmtId="1" fontId="3" fillId="0" borderId="0" xfId="3" applyNumberFormat="1" applyFont="1" applyFill="1" applyBorder="1" applyAlignment="1">
      <alignment horizontal="center"/>
    </xf>
    <xf numFmtId="2" fontId="3" fillId="0" borderId="0" xfId="3" applyNumberFormat="1" applyFont="1" applyFill="1" applyBorder="1" applyAlignment="1">
      <alignment horizontal="center"/>
    </xf>
    <xf numFmtId="0" fontId="23" fillId="0" borderId="0" xfId="3" applyNumberFormat="1" applyFont="1" applyFill="1" applyBorder="1" applyAlignment="1"/>
    <xf numFmtId="0" fontId="25" fillId="0" borderId="0" xfId="3" applyNumberFormat="1" applyFont="1" applyFill="1" applyBorder="1" applyAlignment="1"/>
    <xf numFmtId="2" fontId="3" fillId="0" borderId="0" xfId="3" applyNumberFormat="1" applyFont="1" applyFill="1" applyBorder="1" applyAlignment="1"/>
    <xf numFmtId="0" fontId="3" fillId="0" borderId="0" xfId="3" applyNumberFormat="1" applyFont="1" applyFill="1" applyBorder="1" applyAlignment="1">
      <alignment horizontal="left"/>
    </xf>
    <xf numFmtId="3" fontId="3" fillId="0" borderId="0" xfId="3" applyNumberFormat="1" applyFont="1" applyFill="1" applyBorder="1" applyAlignment="1">
      <alignment horizontal="center"/>
    </xf>
    <xf numFmtId="4" fontId="3" fillId="0" borderId="0" xfId="3" applyNumberFormat="1" applyFont="1" applyFill="1" applyBorder="1" applyAlignment="1">
      <alignment horizontal="center"/>
    </xf>
    <xf numFmtId="0" fontId="68" fillId="0" borderId="0" xfId="21" applyFont="1" applyBorder="1"/>
    <xf numFmtId="0" fontId="10" fillId="0" borderId="0" xfId="3" applyNumberFormat="1" applyFont="1" applyFill="1" applyBorder="1" applyAlignment="1"/>
    <xf numFmtId="2" fontId="3" fillId="0" borderId="0" xfId="3" applyNumberFormat="1" applyFont="1" applyFill="1" applyAlignment="1">
      <alignment horizontal="center"/>
    </xf>
    <xf numFmtId="4" fontId="10" fillId="0" borderId="4" xfId="9" applyNumberFormat="1" applyFont="1" applyFill="1" applyBorder="1" applyAlignment="1" applyProtection="1">
      <alignment vertical="center" wrapText="1"/>
      <protection locked="0"/>
    </xf>
    <xf numFmtId="0" fontId="3" fillId="0" borderId="17" xfId="2" applyFont="1" applyFill="1" applyBorder="1" applyAlignment="1">
      <alignment horizontal="center" vertical="center" wrapText="1"/>
    </xf>
    <xf numFmtId="0" fontId="3" fillId="7" borderId="17" xfId="2" applyFont="1" applyFill="1" applyBorder="1" applyAlignment="1">
      <alignment horizontal="center" vertical="center" wrapText="1"/>
    </xf>
    <xf numFmtId="43" fontId="10" fillId="3" borderId="0" xfId="1" applyFont="1" applyFill="1" applyBorder="1" applyAlignment="1">
      <alignment horizontal="center" vertical="center" wrapText="1"/>
    </xf>
    <xf numFmtId="1" fontId="58" fillId="0" borderId="4" xfId="3" applyNumberFormat="1" applyFont="1" applyFill="1" applyBorder="1" applyAlignment="1" applyProtection="1">
      <alignment horizontal="center" vertical="center" wrapText="1"/>
      <protection locked="0"/>
    </xf>
    <xf numFmtId="2" fontId="58" fillId="0" borderId="4" xfId="3" applyNumberFormat="1" applyFont="1" applyFill="1" applyBorder="1" applyAlignment="1" applyProtection="1">
      <alignment horizontal="center" vertical="center"/>
      <protection locked="0"/>
    </xf>
    <xf numFmtId="0" fontId="10" fillId="0" borderId="0" xfId="80" applyFont="1"/>
    <xf numFmtId="0" fontId="71" fillId="0" borderId="0" xfId="75" applyFont="1" applyAlignment="1">
      <alignment horizontal="right"/>
    </xf>
    <xf numFmtId="0" fontId="38" fillId="0" borderId="0" xfId="75" applyFont="1" applyBorder="1" applyProtection="1"/>
    <xf numFmtId="0" fontId="51" fillId="0" borderId="0" xfId="80" applyFont="1"/>
    <xf numFmtId="0" fontId="13" fillId="0" borderId="0" xfId="75" applyFont="1" applyBorder="1" applyProtection="1"/>
    <xf numFmtId="0" fontId="51" fillId="0" borderId="0" xfId="75" applyFont="1" applyBorder="1" applyProtection="1">
      <protection locked="0"/>
    </xf>
    <xf numFmtId="0" fontId="10" fillId="0" borderId="0" xfId="81" applyFont="1"/>
    <xf numFmtId="0" fontId="60" fillId="0" borderId="0" xfId="81" applyFont="1" applyAlignment="1"/>
    <xf numFmtId="0" fontId="13" fillId="0" borderId="0" xfId="82" applyFont="1" applyAlignment="1">
      <alignment horizontal="center" vertical="center" wrapText="1"/>
    </xf>
    <xf numFmtId="0" fontId="10" fillId="0" borderId="0" xfId="82" applyFont="1" applyAlignment="1">
      <alignment horizontal="center" vertical="center" wrapText="1"/>
    </xf>
    <xf numFmtId="0" fontId="10" fillId="0" borderId="0" xfId="82" applyFont="1" applyAlignment="1">
      <alignment horizontal="center" vertical="center"/>
    </xf>
    <xf numFmtId="0" fontId="10" fillId="0" borderId="0" xfId="80" applyFont="1" applyAlignment="1">
      <alignment horizontal="center" vertical="center"/>
    </xf>
    <xf numFmtId="0" fontId="51" fillId="0" borderId="0" xfId="82" applyFont="1" applyAlignment="1">
      <alignment vertical="center" wrapText="1"/>
    </xf>
    <xf numFmtId="0" fontId="10" fillId="0" borderId="0" xfId="81" applyFont="1" applyAlignment="1"/>
    <xf numFmtId="0" fontId="10" fillId="0" borderId="0" xfId="82" applyFont="1" applyAlignment="1">
      <alignment vertical="center" wrapText="1"/>
    </xf>
    <xf numFmtId="0" fontId="10" fillId="0" borderId="0" xfId="82" applyFont="1" applyFill="1" applyAlignment="1">
      <alignment vertical="center" wrapText="1"/>
    </xf>
    <xf numFmtId="0" fontId="10" fillId="0" borderId="0" xfId="82" applyFont="1"/>
    <xf numFmtId="2" fontId="13" fillId="0" borderId="4" xfId="82" applyNumberFormat="1" applyFont="1" applyFill="1" applyBorder="1" applyAlignment="1" applyProtection="1">
      <alignment horizontal="center" vertical="center" wrapText="1"/>
    </xf>
    <xf numFmtId="0" fontId="10" fillId="0" borderId="4" xfId="82" applyFont="1" applyFill="1" applyBorder="1" applyAlignment="1" applyProtection="1">
      <alignment horizontal="center" vertical="center" wrapText="1"/>
    </xf>
    <xf numFmtId="167" fontId="10" fillId="0" borderId="0" xfId="80" applyNumberFormat="1" applyFont="1" applyProtection="1">
      <protection locked="0"/>
    </xf>
    <xf numFmtId="0" fontId="10" fillId="0" borderId="0" xfId="80" applyFont="1" applyProtection="1">
      <protection locked="0"/>
    </xf>
    <xf numFmtId="0" fontId="70" fillId="0" borderId="0" xfId="79"/>
    <xf numFmtId="0" fontId="10" fillId="0" borderId="0" xfId="79" applyFont="1" applyBorder="1" applyAlignment="1">
      <alignment horizontal="left"/>
    </xf>
    <xf numFmtId="0" fontId="10" fillId="0" borderId="15" xfId="79" applyFont="1" applyBorder="1" applyAlignment="1">
      <alignment horizontal="center"/>
    </xf>
    <xf numFmtId="0" fontId="10" fillId="0" borderId="4" xfId="79" applyFont="1" applyBorder="1" applyAlignment="1">
      <alignment horizontal="center" wrapText="1"/>
    </xf>
    <xf numFmtId="0" fontId="11" fillId="0" borderId="4" xfId="79" applyFont="1" applyBorder="1" applyAlignment="1">
      <alignment horizontal="center" wrapText="1"/>
    </xf>
    <xf numFmtId="0" fontId="10" fillId="0" borderId="15" xfId="79" applyFont="1" applyBorder="1" applyAlignment="1" applyProtection="1">
      <alignment horizontal="center"/>
      <protection locked="0"/>
    </xf>
    <xf numFmtId="0" fontId="10" fillId="0" borderId="4" xfId="79" applyFont="1" applyFill="1" applyBorder="1"/>
    <xf numFmtId="0" fontId="10" fillId="0" borderId="4" xfId="79" applyFont="1" applyFill="1" applyBorder="1" applyAlignment="1">
      <alignment horizontal="center"/>
    </xf>
    <xf numFmtId="3" fontId="10" fillId="0" borderId="4" xfId="79" applyNumberFormat="1" applyFont="1" applyFill="1" applyBorder="1" applyAlignment="1">
      <alignment horizontal="center"/>
    </xf>
    <xf numFmtId="49" fontId="10" fillId="0" borderId="4" xfId="79" applyNumberFormat="1" applyFont="1" applyFill="1" applyBorder="1" applyAlignment="1" applyProtection="1">
      <alignment horizontal="center" wrapText="1"/>
      <protection locked="0"/>
    </xf>
    <xf numFmtId="3" fontId="70" fillId="0" borderId="0" xfId="79" applyNumberFormat="1"/>
    <xf numFmtId="3" fontId="13" fillId="0" borderId="14" xfId="79" applyNumberFormat="1" applyFont="1" applyBorder="1"/>
    <xf numFmtId="0" fontId="13" fillId="0" borderId="49" xfId="79" applyFont="1" applyBorder="1" applyAlignment="1" applyProtection="1">
      <alignment horizontal="left" wrapText="1"/>
    </xf>
    <xf numFmtId="0" fontId="13" fillId="0" borderId="5" xfId="79" applyFont="1" applyBorder="1" applyAlignment="1" applyProtection="1">
      <alignment horizontal="left" wrapText="1"/>
    </xf>
    <xf numFmtId="0" fontId="10" fillId="0" borderId="15" xfId="79" applyFont="1" applyBorder="1" applyAlignment="1" applyProtection="1">
      <alignment horizontal="center"/>
    </xf>
    <xf numFmtId="49" fontId="10" fillId="0" borderId="4" xfId="79" applyNumberFormat="1" applyFont="1" applyBorder="1" applyAlignment="1" applyProtection="1">
      <alignment vertical="top" wrapText="1"/>
      <protection locked="0"/>
    </xf>
    <xf numFmtId="3" fontId="10" fillId="0" borderId="4" xfId="79" applyNumberFormat="1" applyFont="1" applyBorder="1" applyAlignment="1" applyProtection="1">
      <alignment horizontal="center" vertical="top" wrapText="1"/>
      <protection locked="0"/>
    </xf>
    <xf numFmtId="49" fontId="10" fillId="0" borderId="6" xfId="79" applyNumberFormat="1" applyFont="1" applyBorder="1" applyAlignment="1" applyProtection="1">
      <alignment vertical="top" wrapText="1"/>
      <protection locked="0"/>
    </xf>
    <xf numFmtId="49" fontId="10" fillId="0" borderId="4" xfId="79" applyNumberFormat="1" applyFont="1" applyBorder="1" applyAlignment="1" applyProtection="1">
      <alignment wrapText="1"/>
      <protection locked="0"/>
    </xf>
    <xf numFmtId="3" fontId="10" fillId="0" borderId="4" xfId="79" applyNumberFormat="1" applyFont="1" applyBorder="1" applyAlignment="1" applyProtection="1">
      <alignment horizontal="center" wrapText="1"/>
      <protection locked="0"/>
    </xf>
    <xf numFmtId="49" fontId="10" fillId="0" borderId="6" xfId="79" applyNumberFormat="1" applyFont="1" applyBorder="1" applyAlignment="1" applyProtection="1">
      <alignment wrapText="1"/>
      <protection locked="0"/>
    </xf>
    <xf numFmtId="4" fontId="10" fillId="0" borderId="4" xfId="79" applyNumberFormat="1" applyFont="1" applyBorder="1" applyAlignment="1" applyProtection="1">
      <alignment horizontal="center" wrapText="1"/>
      <protection locked="0"/>
    </xf>
    <xf numFmtId="0" fontId="70" fillId="0" borderId="37" xfId="79" applyBorder="1"/>
    <xf numFmtId="0" fontId="70" fillId="0" borderId="0" xfId="79" applyBorder="1"/>
    <xf numFmtId="0" fontId="70" fillId="0" borderId="35" xfId="79" applyBorder="1"/>
    <xf numFmtId="0" fontId="10" fillId="0" borderId="15" xfId="79" applyFont="1" applyBorder="1" applyAlignment="1">
      <alignment horizontal="center" vertical="top" wrapText="1"/>
    </xf>
    <xf numFmtId="0" fontId="10" fillId="0" borderId="4" xfId="79" applyFont="1" applyBorder="1" applyAlignment="1">
      <alignment horizontal="center" vertical="top" wrapText="1"/>
    </xf>
    <xf numFmtId="0" fontId="10" fillId="0" borderId="4" xfId="79" applyFont="1" applyBorder="1" applyAlignment="1" applyProtection="1">
      <alignment horizontal="left" vertical="top" wrapText="1"/>
      <protection locked="0"/>
    </xf>
    <xf numFmtId="0" fontId="10" fillId="0" borderId="4" xfId="79" applyFont="1" applyBorder="1" applyProtection="1">
      <protection locked="0"/>
    </xf>
    <xf numFmtId="3" fontId="10" fillId="0" borderId="14" xfId="79" applyNumberFormat="1" applyFont="1" applyBorder="1" applyAlignment="1">
      <alignment horizontal="right" vertical="top" wrapText="1"/>
    </xf>
    <xf numFmtId="0" fontId="10" fillId="0" borderId="15" xfId="79" applyFont="1" applyBorder="1" applyAlignment="1" applyProtection="1">
      <alignment horizontal="center" vertical="top" wrapText="1"/>
      <protection locked="0"/>
    </xf>
    <xf numFmtId="3" fontId="10" fillId="0" borderId="14" xfId="79" applyNumberFormat="1" applyFont="1" applyBorder="1" applyAlignment="1" applyProtection="1">
      <alignment horizontal="right" vertical="top" wrapText="1"/>
      <protection locked="0"/>
    </xf>
    <xf numFmtId="3" fontId="13" fillId="0" borderId="14" xfId="79" applyNumberFormat="1" applyFont="1" applyBorder="1" applyAlignment="1">
      <alignment horizontal="right" vertical="top" wrapText="1"/>
    </xf>
    <xf numFmtId="0" fontId="13" fillId="0" borderId="37" xfId="79" applyFont="1" applyBorder="1" applyAlignment="1">
      <alignment horizontal="left" vertical="top" wrapText="1"/>
    </xf>
    <xf numFmtId="0" fontId="13" fillId="0" borderId="0" xfId="79" applyFont="1" applyBorder="1" applyAlignment="1">
      <alignment horizontal="left" vertical="top" wrapText="1"/>
    </xf>
    <xf numFmtId="0" fontId="10" fillId="0" borderId="15" xfId="79" applyFont="1" applyBorder="1" applyAlignment="1">
      <alignment horizontal="center" vertical="center"/>
    </xf>
    <xf numFmtId="0" fontId="10" fillId="0" borderId="4" xfId="79" applyFont="1" applyBorder="1" applyAlignment="1">
      <alignment horizontal="center" vertical="center" wrapText="1"/>
    </xf>
    <xf numFmtId="0" fontId="11" fillId="0" borderId="4" xfId="79" applyFont="1" applyBorder="1" applyAlignment="1">
      <alignment horizontal="center" vertical="center" wrapText="1"/>
    </xf>
    <xf numFmtId="169" fontId="10" fillId="0" borderId="4" xfId="79" applyNumberFormat="1" applyFont="1" applyBorder="1" applyAlignment="1" applyProtection="1">
      <alignment horizontal="center" wrapText="1"/>
      <protection locked="0"/>
    </xf>
    <xf numFmtId="3" fontId="10" fillId="0" borderId="4" xfId="79" applyNumberFormat="1" applyFont="1" applyFill="1" applyBorder="1"/>
    <xf numFmtId="0" fontId="10" fillId="0" borderId="4" xfId="79" applyFont="1" applyBorder="1" applyAlignment="1" applyProtection="1">
      <alignment wrapText="1"/>
      <protection locked="0"/>
    </xf>
    <xf numFmtId="3" fontId="10" fillId="0" borderId="4" xfId="79" applyNumberFormat="1" applyFont="1" applyFill="1" applyBorder="1" applyAlignment="1" applyProtection="1">
      <alignment horizontal="center" wrapText="1"/>
      <protection locked="0"/>
    </xf>
    <xf numFmtId="3" fontId="13" fillId="0" borderId="23" xfId="79" applyNumberFormat="1" applyFont="1" applyBorder="1"/>
    <xf numFmtId="0" fontId="10" fillId="0" borderId="15" xfId="79" applyFont="1" applyBorder="1" applyAlignment="1">
      <alignment horizontal="center" vertical="center" wrapText="1"/>
    </xf>
    <xf numFmtId="49" fontId="36" fillId="0" borderId="4" xfId="79" applyNumberFormat="1" applyFont="1" applyBorder="1" applyAlignment="1">
      <alignment horizontal="center" vertical="center" wrapText="1"/>
    </xf>
    <xf numFmtId="4" fontId="10" fillId="0" borderId="14" xfId="79" applyNumberFormat="1" applyFont="1" applyBorder="1" applyAlignment="1">
      <alignment horizontal="center" vertical="center" wrapText="1"/>
    </xf>
    <xf numFmtId="3" fontId="10" fillId="0" borderId="4" xfId="79" applyNumberFormat="1" applyFont="1" applyBorder="1" applyAlignment="1">
      <alignment vertical="center" wrapText="1"/>
    </xf>
    <xf numFmtId="3" fontId="10" fillId="0" borderId="14" xfId="79" applyNumberFormat="1" applyFont="1" applyBorder="1" applyAlignment="1">
      <alignment vertical="center" wrapText="1"/>
    </xf>
    <xf numFmtId="0" fontId="10" fillId="0" borderId="15" xfId="79" applyFont="1" applyBorder="1" applyAlignment="1" applyProtection="1">
      <alignment horizontal="center" vertical="center" wrapText="1"/>
      <protection locked="0"/>
    </xf>
    <xf numFmtId="3" fontId="10" fillId="0" borderId="4" xfId="79" applyNumberFormat="1" applyFont="1" applyBorder="1" applyAlignment="1" applyProtection="1">
      <alignment vertical="center" wrapText="1"/>
      <protection locked="0"/>
    </xf>
    <xf numFmtId="3" fontId="10" fillId="0" borderId="14" xfId="79" applyNumberFormat="1" applyFont="1" applyBorder="1" applyAlignment="1" applyProtection="1">
      <alignment vertical="center" wrapText="1"/>
      <protection locked="0"/>
    </xf>
    <xf numFmtId="3" fontId="13" fillId="0" borderId="4" xfId="79" applyNumberFormat="1" applyFont="1" applyBorder="1" applyAlignment="1">
      <alignment vertical="center" wrapText="1"/>
    </xf>
    <xf numFmtId="0" fontId="70" fillId="0" borderId="4" xfId="79" applyBorder="1"/>
    <xf numFmtId="3" fontId="13" fillId="0" borderId="14" xfId="79" applyNumberFormat="1" applyFont="1" applyBorder="1" applyAlignment="1">
      <alignment vertical="center" wrapText="1"/>
    </xf>
    <xf numFmtId="0" fontId="13" fillId="0" borderId="49" xfId="79" applyFont="1" applyBorder="1" applyAlignment="1">
      <alignment horizontal="left" vertical="center"/>
    </xf>
    <xf numFmtId="0" fontId="13" fillId="0" borderId="5" xfId="79" applyFont="1" applyBorder="1" applyAlignment="1">
      <alignment horizontal="left" vertical="center"/>
    </xf>
    <xf numFmtId="3" fontId="13" fillId="0" borderId="5" xfId="79" applyNumberFormat="1" applyFont="1" applyBorder="1" applyAlignment="1">
      <alignment vertical="center" wrapText="1"/>
    </xf>
    <xf numFmtId="0" fontId="70" fillId="0" borderId="5" xfId="79" applyBorder="1"/>
    <xf numFmtId="3" fontId="13" fillId="0" borderId="41" xfId="79" applyNumberFormat="1" applyFont="1" applyBorder="1" applyAlignment="1">
      <alignment vertical="center" wrapText="1"/>
    </xf>
    <xf numFmtId="3" fontId="69" fillId="0" borderId="4" xfId="79" applyNumberFormat="1" applyFont="1" applyFill="1" applyBorder="1" applyAlignment="1" applyProtection="1">
      <alignment horizontal="center" vertical="center"/>
      <protection locked="0"/>
    </xf>
    <xf numFmtId="0" fontId="69" fillId="0" borderId="4" xfId="79" applyFont="1" applyFill="1" applyBorder="1"/>
    <xf numFmtId="3" fontId="13" fillId="0" borderId="24" xfId="79" applyNumberFormat="1" applyFont="1" applyBorder="1" applyAlignment="1">
      <alignment vertical="center" wrapText="1"/>
    </xf>
    <xf numFmtId="0" fontId="70" fillId="0" borderId="24" xfId="79" applyBorder="1"/>
    <xf numFmtId="0" fontId="13" fillId="0" borderId="0" xfId="79" applyFont="1" applyBorder="1" applyAlignment="1">
      <alignment horizontal="left" vertical="center"/>
    </xf>
    <xf numFmtId="3" fontId="13" fillId="0" borderId="0" xfId="79" applyNumberFormat="1" applyFont="1" applyBorder="1" applyAlignment="1">
      <alignment vertical="center" wrapText="1"/>
    </xf>
    <xf numFmtId="0" fontId="10" fillId="0" borderId="4" xfId="79" applyFont="1" applyBorder="1" applyAlignment="1"/>
    <xf numFmtId="0" fontId="13" fillId="0" borderId="37" xfId="79" applyFont="1" applyBorder="1" applyAlignment="1">
      <alignment horizontal="left" vertical="center" wrapText="1"/>
    </xf>
    <xf numFmtId="0" fontId="13" fillId="0" borderId="0" xfId="79" applyFont="1" applyBorder="1" applyAlignment="1">
      <alignment horizontal="left" vertical="center" wrapText="1"/>
    </xf>
    <xf numFmtId="3" fontId="13" fillId="0" borderId="35" xfId="79" applyNumberFormat="1" applyFont="1" applyBorder="1" applyAlignment="1">
      <alignment vertical="center" wrapText="1"/>
    </xf>
    <xf numFmtId="0" fontId="10" fillId="0" borderId="4" xfId="79" applyFont="1" applyBorder="1" applyAlignment="1">
      <alignment horizontal="center" vertical="center"/>
    </xf>
    <xf numFmtId="4" fontId="10" fillId="0" borderId="4" xfId="79" applyNumberFormat="1" applyFont="1" applyBorder="1" applyAlignment="1" applyProtection="1">
      <alignment horizontal="center"/>
      <protection locked="0"/>
    </xf>
    <xf numFmtId="3" fontId="10" fillId="0" borderId="4" xfId="79" applyNumberFormat="1" applyFont="1" applyBorder="1" applyAlignment="1" applyProtection="1">
      <alignment vertical="top" wrapText="1"/>
      <protection locked="0"/>
    </xf>
    <xf numFmtId="4" fontId="10" fillId="0" borderId="4" xfId="79" applyNumberFormat="1" applyFont="1" applyBorder="1" applyProtection="1">
      <protection locked="0"/>
    </xf>
    <xf numFmtId="0" fontId="10" fillId="0" borderId="6" xfId="79" applyFont="1" applyBorder="1" applyAlignment="1" applyProtection="1">
      <alignment vertical="center" wrapText="1"/>
      <protection locked="0"/>
    </xf>
    <xf numFmtId="0" fontId="10" fillId="0" borderId="6" xfId="79" applyFont="1" applyBorder="1" applyAlignment="1" applyProtection="1">
      <alignment horizontal="center" vertical="center" wrapText="1"/>
      <protection locked="0"/>
    </xf>
    <xf numFmtId="4" fontId="10" fillId="0" borderId="4" xfId="79" applyNumberFormat="1" applyFont="1" applyBorder="1" applyAlignment="1" applyProtection="1">
      <alignment horizontal="center" vertical="center" wrapText="1"/>
      <protection locked="0"/>
    </xf>
    <xf numFmtId="1" fontId="13" fillId="0" borderId="15" xfId="79" applyNumberFormat="1" applyFont="1" applyBorder="1" applyAlignment="1" applyProtection="1">
      <alignment horizontal="center" vertical="center" wrapText="1"/>
      <protection locked="0"/>
    </xf>
    <xf numFmtId="0" fontId="10" fillId="0" borderId="6" xfId="79" applyFont="1" applyBorder="1" applyAlignment="1">
      <alignment horizontal="center" vertical="center" wrapText="1"/>
    </xf>
    <xf numFmtId="0" fontId="10" fillId="0" borderId="4" xfId="79" applyFont="1" applyBorder="1" applyAlignment="1" applyProtection="1">
      <alignment horizontal="center" vertical="center" wrapText="1"/>
      <protection locked="0"/>
    </xf>
    <xf numFmtId="49" fontId="10" fillId="0" borderId="15" xfId="79" applyNumberFormat="1" applyFont="1" applyBorder="1" applyAlignment="1" applyProtection="1">
      <alignment horizontal="center"/>
      <protection locked="0"/>
    </xf>
    <xf numFmtId="3" fontId="10" fillId="0" borderId="4" xfId="79" applyNumberFormat="1" applyFont="1" applyBorder="1" applyAlignment="1"/>
    <xf numFmtId="3" fontId="13" fillId="0" borderId="14" xfId="79" applyNumberFormat="1" applyFont="1" applyBorder="1" applyAlignment="1"/>
    <xf numFmtId="3" fontId="10" fillId="0" borderId="14" xfId="79" applyNumberFormat="1" applyFont="1" applyBorder="1" applyProtection="1">
      <protection locked="0"/>
    </xf>
    <xf numFmtId="3" fontId="10" fillId="0" borderId="4" xfId="79" applyNumberFormat="1" applyFont="1" applyBorder="1" applyAlignment="1" applyProtection="1">
      <alignment horizontal="center"/>
      <protection locked="0"/>
    </xf>
    <xf numFmtId="4" fontId="10" fillId="0" borderId="4" xfId="79" applyNumberFormat="1" applyFont="1" applyBorder="1" applyAlignment="1" applyProtection="1">
      <alignment horizontal="center" vertical="center"/>
      <protection locked="0"/>
    </xf>
    <xf numFmtId="3" fontId="10" fillId="0" borderId="4" xfId="79" applyNumberFormat="1" applyFont="1" applyBorder="1" applyProtection="1">
      <protection locked="0"/>
    </xf>
    <xf numFmtId="3" fontId="10" fillId="0" borderId="4" xfId="79" applyNumberFormat="1" applyFont="1" applyBorder="1" applyAlignment="1" applyProtection="1">
      <alignment horizontal="center" vertical="center" wrapText="1"/>
      <protection locked="0"/>
    </xf>
    <xf numFmtId="4" fontId="10" fillId="0" borderId="6" xfId="79" applyNumberFormat="1" applyFont="1" applyBorder="1" applyAlignment="1" applyProtection="1">
      <alignment horizontal="center" vertical="center" wrapText="1"/>
      <protection locked="0"/>
    </xf>
    <xf numFmtId="0" fontId="10" fillId="0" borderId="4" xfId="79" applyFont="1" applyBorder="1" applyAlignment="1">
      <alignment vertical="center"/>
    </xf>
    <xf numFmtId="49" fontId="10" fillId="0" borderId="6" xfId="79" applyNumberFormat="1" applyFont="1" applyBorder="1" applyAlignment="1" applyProtection="1">
      <alignment horizontal="center" vertical="center" wrapText="1"/>
      <protection locked="0"/>
    </xf>
    <xf numFmtId="3" fontId="10" fillId="0" borderId="6" xfId="79" applyNumberFormat="1" applyFont="1" applyBorder="1" applyAlignment="1" applyProtection="1">
      <alignment horizontal="center" vertical="center" wrapText="1"/>
      <protection locked="0"/>
    </xf>
    <xf numFmtId="3" fontId="10" fillId="0" borderId="14" xfId="79" applyNumberFormat="1" applyFont="1" applyBorder="1" applyAlignment="1">
      <alignment horizontal="right" vertical="center" wrapText="1"/>
    </xf>
    <xf numFmtId="49" fontId="10" fillId="0" borderId="4" xfId="79" applyNumberFormat="1" applyFont="1" applyBorder="1" applyAlignment="1" applyProtection="1">
      <alignment horizontal="center" vertical="center"/>
      <protection locked="0"/>
    </xf>
    <xf numFmtId="3" fontId="10" fillId="0" borderId="4" xfId="79" applyNumberFormat="1" applyFont="1" applyBorder="1" applyAlignment="1" applyProtection="1">
      <alignment horizontal="center" vertical="center"/>
      <protection locked="0"/>
    </xf>
    <xf numFmtId="3" fontId="10" fillId="0" borderId="14" xfId="79" applyNumberFormat="1" applyFont="1" applyBorder="1" applyAlignment="1" applyProtection="1">
      <alignment horizontal="right" vertical="center" wrapText="1"/>
      <protection locked="0"/>
    </xf>
    <xf numFmtId="0" fontId="13" fillId="0" borderId="49" xfId="79" applyFont="1" applyBorder="1" applyAlignment="1">
      <alignment horizontal="left" vertical="center" wrapText="1"/>
    </xf>
    <xf numFmtId="0" fontId="13" fillId="0" borderId="5" xfId="79" applyFont="1" applyBorder="1" applyAlignment="1">
      <alignment horizontal="left" vertical="center" wrapText="1"/>
    </xf>
    <xf numFmtId="0" fontId="10" fillId="0" borderId="24" xfId="79" applyFont="1" applyBorder="1" applyAlignment="1"/>
    <xf numFmtId="49" fontId="10" fillId="0" borderId="15" xfId="79" applyNumberFormat="1" applyFont="1" applyBorder="1" applyAlignment="1">
      <alignment horizontal="center"/>
    </xf>
    <xf numFmtId="3" fontId="10" fillId="0" borderId="4" xfId="79" applyNumberFormat="1" applyFont="1" applyBorder="1"/>
    <xf numFmtId="43" fontId="10" fillId="0" borderId="14" xfId="1" applyFont="1" applyBorder="1" applyProtection="1">
      <protection locked="0"/>
    </xf>
    <xf numFmtId="0" fontId="73" fillId="0" borderId="0" xfId="79" applyFont="1"/>
    <xf numFmtId="43" fontId="73" fillId="0" borderId="0" xfId="1" applyFont="1"/>
    <xf numFmtId="3" fontId="13" fillId="0" borderId="4" xfId="79" applyNumberFormat="1" applyFont="1" applyBorder="1" applyAlignment="1"/>
    <xf numFmtId="43" fontId="0" fillId="0" borderId="0" xfId="1" applyFont="1"/>
    <xf numFmtId="0" fontId="10" fillId="0" borderId="4" xfId="79" applyFont="1" applyBorder="1" applyAlignment="1">
      <alignment horizontal="center"/>
    </xf>
    <xf numFmtId="0" fontId="10" fillId="0" borderId="4" xfId="79" applyFont="1" applyBorder="1" applyAlignment="1" applyProtection="1">
      <alignment horizontal="center"/>
      <protection locked="0"/>
    </xf>
    <xf numFmtId="4" fontId="10" fillId="19" borderId="4" xfId="79" applyNumberFormat="1" applyFont="1" applyFill="1" applyBorder="1" applyAlignment="1" applyProtection="1">
      <alignment horizontal="center"/>
      <protection locked="0"/>
    </xf>
    <xf numFmtId="3" fontId="10" fillId="19" borderId="14" xfId="79" applyNumberFormat="1" applyFont="1" applyFill="1" applyBorder="1" applyAlignment="1"/>
    <xf numFmtId="3" fontId="10" fillId="19" borderId="14" xfId="79" applyNumberFormat="1" applyFont="1" applyFill="1" applyBorder="1" applyAlignment="1" applyProtection="1">
      <protection locked="0"/>
    </xf>
    <xf numFmtId="0" fontId="10" fillId="0" borderId="34" xfId="79" applyFont="1" applyBorder="1" applyAlignment="1" applyProtection="1">
      <alignment horizontal="center" vertical="center"/>
      <protection locked="0"/>
    </xf>
    <xf numFmtId="49" fontId="10" fillId="0" borderId="17" xfId="79" applyNumberFormat="1" applyFont="1" applyBorder="1" applyAlignment="1" applyProtection="1">
      <alignment horizontal="left" vertical="center"/>
      <protection locked="0"/>
    </xf>
    <xf numFmtId="0" fontId="10" fillId="0" borderId="4" xfId="79" applyFont="1" applyBorder="1" applyAlignment="1" applyProtection="1">
      <protection locked="0"/>
    </xf>
    <xf numFmtId="1" fontId="10" fillId="0" borderId="15" xfId="79" applyNumberFormat="1" applyFont="1" applyBorder="1" applyAlignment="1">
      <alignment horizontal="center" vertical="center" wrapText="1"/>
    </xf>
    <xf numFmtId="0" fontId="10" fillId="0" borderId="6" xfId="79" applyFont="1" applyBorder="1" applyAlignment="1">
      <alignment vertical="center" wrapText="1"/>
    </xf>
    <xf numFmtId="0" fontId="10" fillId="0" borderId="4" xfId="79" applyFont="1" applyFill="1" applyBorder="1" applyAlignment="1" applyProtection="1">
      <alignment horizontal="center" vertical="center" wrapText="1"/>
      <protection locked="0"/>
    </xf>
    <xf numFmtId="3" fontId="10" fillId="0" borderId="14" xfId="79" applyNumberFormat="1" applyFont="1" applyBorder="1"/>
    <xf numFmtId="0" fontId="10" fillId="0" borderId="6" xfId="79" applyFont="1" applyBorder="1" applyAlignment="1"/>
    <xf numFmtId="0" fontId="10" fillId="0" borderId="4" xfId="79" applyFont="1" applyFill="1" applyBorder="1" applyAlignment="1" applyProtection="1">
      <alignment horizontal="center"/>
      <protection locked="0"/>
    </xf>
    <xf numFmtId="3" fontId="10" fillId="0" borderId="4" xfId="79" applyNumberFormat="1" applyFont="1" applyFill="1" applyBorder="1" applyAlignment="1" applyProtection="1">
      <alignment horizontal="center"/>
      <protection locked="0"/>
    </xf>
    <xf numFmtId="0" fontId="10" fillId="0" borderId="41" xfId="79" applyFont="1" applyBorder="1" applyAlignment="1"/>
    <xf numFmtId="0" fontId="13" fillId="0" borderId="4" xfId="79" applyFont="1" applyBorder="1" applyAlignment="1">
      <alignment vertical="center"/>
    </xf>
    <xf numFmtId="43" fontId="10" fillId="0" borderId="14" xfId="1" applyFont="1" applyBorder="1" applyAlignment="1">
      <alignment vertical="center" wrapText="1"/>
    </xf>
    <xf numFmtId="43" fontId="13" fillId="0" borderId="14" xfId="1" applyFont="1" applyBorder="1" applyAlignment="1">
      <alignment vertical="center" wrapText="1"/>
    </xf>
    <xf numFmtId="0" fontId="13" fillId="0" borderId="37" xfId="79" applyFont="1" applyBorder="1" applyAlignment="1">
      <alignment horizontal="left" vertical="center"/>
    </xf>
    <xf numFmtId="0" fontId="10" fillId="0" borderId="0" xfId="79" applyFont="1" applyBorder="1" applyAlignment="1">
      <alignment vertical="center"/>
    </xf>
    <xf numFmtId="0" fontId="13" fillId="0" borderId="37" xfId="79" applyFont="1" applyBorder="1" applyAlignment="1">
      <alignment horizontal="left"/>
    </xf>
    <xf numFmtId="0" fontId="13" fillId="0" borderId="0" xfId="79" applyFont="1" applyBorder="1" applyAlignment="1">
      <alignment horizontal="left"/>
    </xf>
    <xf numFmtId="0" fontId="10" fillId="0" borderId="0" xfId="79" applyFont="1" applyBorder="1" applyAlignment="1"/>
    <xf numFmtId="3" fontId="13" fillId="0" borderId="35" xfId="79" applyNumberFormat="1" applyFont="1" applyBorder="1"/>
    <xf numFmtId="49" fontId="36" fillId="0" borderId="4" xfId="79" applyNumberFormat="1" applyFont="1" applyBorder="1" applyAlignment="1">
      <alignment horizontal="center" vertical="center" wrapText="1"/>
    </xf>
    <xf numFmtId="4" fontId="10" fillId="0" borderId="6" xfId="79" applyNumberFormat="1" applyFont="1" applyBorder="1" applyAlignment="1" applyProtection="1">
      <alignment horizontal="center" vertical="center" wrapText="1"/>
      <protection locked="0"/>
    </xf>
    <xf numFmtId="0" fontId="5" fillId="0" borderId="0" xfId="79" applyFont="1"/>
    <xf numFmtId="2" fontId="13" fillId="0" borderId="4" xfId="82" applyNumberFormat="1" applyFont="1" applyBorder="1" applyAlignment="1" applyProtection="1">
      <alignment horizontal="center" vertical="center" wrapText="1"/>
      <protection locked="0"/>
    </xf>
    <xf numFmtId="2" fontId="13" fillId="0" borderId="4" xfId="82" applyNumberFormat="1" applyFont="1" applyFill="1" applyBorder="1" applyAlignment="1" applyProtection="1">
      <alignment horizontal="center" vertical="center" wrapText="1"/>
      <protection locked="0"/>
    </xf>
    <xf numFmtId="0" fontId="69" fillId="0" borderId="6" xfId="79" applyFont="1" applyFill="1" applyBorder="1" applyAlignment="1" applyProtection="1">
      <alignment horizontal="left" wrapText="1"/>
      <protection locked="0"/>
    </xf>
    <xf numFmtId="0" fontId="69" fillId="0" borderId="5" xfId="79" applyFont="1" applyFill="1" applyBorder="1" applyAlignment="1" applyProtection="1">
      <alignment horizontal="left" wrapText="1"/>
      <protection locked="0"/>
    </xf>
    <xf numFmtId="0" fontId="10" fillId="0" borderId="4" xfId="79" applyFont="1" applyBorder="1" applyAlignment="1" applyProtection="1">
      <alignment horizontal="center" vertical="center" wrapText="1"/>
      <protection locked="0"/>
    </xf>
    <xf numFmtId="3" fontId="10" fillId="0" borderId="4" xfId="79" applyNumberFormat="1" applyFont="1" applyBorder="1" applyAlignment="1" applyProtection="1">
      <alignment horizontal="center" vertical="top" wrapText="1"/>
      <protection locked="0"/>
    </xf>
    <xf numFmtId="0" fontId="13" fillId="0" borderId="4" xfId="79" applyFont="1" applyBorder="1" applyAlignment="1" applyProtection="1">
      <alignment horizontal="center" vertical="center" wrapText="1"/>
    </xf>
    <xf numFmtId="0" fontId="58" fillId="0" borderId="4" xfId="79" applyFont="1" applyBorder="1" applyAlignment="1" applyProtection="1">
      <alignment horizontal="center" wrapText="1"/>
    </xf>
    <xf numFmtId="0" fontId="58" fillId="0" borderId="6" xfId="79" applyFont="1" applyBorder="1" applyAlignment="1" applyProtection="1">
      <alignment wrapText="1"/>
    </xf>
    <xf numFmtId="0" fontId="10" fillId="3" borderId="15" xfId="79" applyFont="1" applyFill="1" applyBorder="1" applyAlignment="1" applyProtection="1">
      <alignment horizontal="center"/>
      <protection locked="0"/>
    </xf>
    <xf numFmtId="49" fontId="10" fillId="3" borderId="4" xfId="79" applyNumberFormat="1" applyFont="1" applyFill="1" applyBorder="1" applyAlignment="1" applyProtection="1">
      <alignment vertical="top" wrapText="1"/>
      <protection locked="0"/>
    </xf>
    <xf numFmtId="3" fontId="10" fillId="3" borderId="4" xfId="79" applyNumberFormat="1" applyFont="1" applyFill="1" applyBorder="1" applyAlignment="1" applyProtection="1">
      <alignment horizontal="center" vertical="top" wrapText="1"/>
      <protection locked="0"/>
    </xf>
    <xf numFmtId="49" fontId="10" fillId="3" borderId="6" xfId="79" applyNumberFormat="1" applyFont="1" applyFill="1" applyBorder="1" applyAlignment="1" applyProtection="1">
      <alignment vertical="top" wrapText="1"/>
      <protection locked="0"/>
    </xf>
    <xf numFmtId="0" fontId="70" fillId="3" borderId="0" xfId="79" applyFill="1"/>
    <xf numFmtId="4" fontId="10" fillId="3" borderId="4" xfId="2" applyNumberFormat="1" applyFont="1" applyFill="1" applyBorder="1" applyAlignment="1">
      <alignment horizontal="center" vertical="center" wrapText="1"/>
    </xf>
    <xf numFmtId="2" fontId="62" fillId="3" borderId="4" xfId="9" applyNumberFormat="1" applyFont="1" applyFill="1" applyBorder="1" applyAlignment="1" applyProtection="1">
      <alignment horizontal="center" vertical="center" wrapText="1"/>
      <protection locked="0"/>
    </xf>
    <xf numFmtId="3" fontId="63" fillId="3" borderId="4" xfId="9" applyNumberFormat="1" applyFont="1" applyFill="1" applyBorder="1" applyAlignment="1" applyProtection="1">
      <alignment horizontal="center" vertical="center" wrapText="1"/>
      <protection locked="0"/>
    </xf>
    <xf numFmtId="43" fontId="3" fillId="3" borderId="4" xfId="1" applyFont="1" applyFill="1" applyBorder="1" applyAlignment="1">
      <alignment horizontal="center" vertical="center" wrapText="1"/>
    </xf>
    <xf numFmtId="0" fontId="3" fillId="3" borderId="4" xfId="2" applyFont="1" applyFill="1" applyBorder="1" applyAlignment="1">
      <alignment horizontal="center" vertical="center" wrapText="1"/>
    </xf>
    <xf numFmtId="165" fontId="3" fillId="3" borderId="4" xfId="74" applyFont="1" applyFill="1" applyBorder="1" applyAlignment="1">
      <alignment horizontal="right" vertical="center" wrapText="1"/>
    </xf>
    <xf numFmtId="2" fontId="3" fillId="3" borderId="0" xfId="2" applyNumberFormat="1" applyFont="1" applyFill="1" applyBorder="1" applyAlignment="1">
      <alignment horizontal="center" vertical="center" wrapText="1"/>
    </xf>
    <xf numFmtId="3" fontId="3" fillId="0" borderId="4" xfId="2" applyNumberFormat="1" applyFont="1" applyFill="1" applyBorder="1" applyAlignment="1">
      <alignment horizontal="center" vertical="center" wrapText="1"/>
    </xf>
    <xf numFmtId="1" fontId="3" fillId="0" borderId="4" xfId="2" applyNumberFormat="1" applyFont="1" applyFill="1" applyBorder="1" applyAlignment="1">
      <alignment horizontal="center" vertical="center" wrapText="1"/>
    </xf>
    <xf numFmtId="49" fontId="70" fillId="0" borderId="0" xfId="79" applyNumberFormat="1"/>
    <xf numFmtId="2" fontId="42" fillId="0" borderId="4" xfId="2" applyNumberFormat="1" applyFont="1" applyFill="1" applyBorder="1" applyAlignment="1">
      <alignment horizontal="center" vertical="center" wrapText="1"/>
    </xf>
    <xf numFmtId="43" fontId="10" fillId="3" borderId="14" xfId="1" applyFont="1" applyFill="1" applyBorder="1" applyAlignment="1">
      <alignment vertical="center" wrapText="1"/>
    </xf>
    <xf numFmtId="43" fontId="10" fillId="0" borderId="23" xfId="1" applyFont="1" applyBorder="1" applyProtection="1">
      <protection locked="0"/>
    </xf>
    <xf numFmtId="43" fontId="10" fillId="0" borderId="23" xfId="1" applyFont="1" applyBorder="1"/>
    <xf numFmtId="43" fontId="10" fillId="0" borderId="14" xfId="1" applyFont="1" applyBorder="1" applyAlignment="1">
      <alignment wrapText="1"/>
    </xf>
    <xf numFmtId="43" fontId="13" fillId="0" borderId="14" xfId="1" applyFont="1" applyBorder="1"/>
    <xf numFmtId="43" fontId="10" fillId="0" borderId="14" xfId="1" applyFont="1" applyBorder="1" applyAlignment="1" applyProtection="1">
      <alignment wrapText="1"/>
      <protection locked="0"/>
    </xf>
    <xf numFmtId="43" fontId="13" fillId="8" borderId="23" xfId="1" applyFont="1" applyFill="1" applyBorder="1"/>
    <xf numFmtId="43" fontId="10" fillId="0" borderId="14" xfId="1" applyFont="1" applyBorder="1" applyAlignment="1" applyProtection="1">
      <alignment vertical="center" wrapText="1"/>
      <protection locked="0"/>
    </xf>
    <xf numFmtId="43" fontId="10" fillId="0" borderId="41" xfId="1" applyFont="1" applyBorder="1" applyAlignment="1"/>
    <xf numFmtId="43" fontId="10" fillId="0" borderId="14" xfId="1" applyFont="1" applyBorder="1"/>
    <xf numFmtId="43" fontId="10" fillId="0" borderId="14" xfId="1" applyFont="1" applyBorder="1" applyAlignment="1">
      <alignment horizontal="right" vertical="center" wrapText="1"/>
    </xf>
    <xf numFmtId="9" fontId="70" fillId="0" borderId="0" xfId="79" applyNumberFormat="1"/>
    <xf numFmtId="3" fontId="10" fillId="0" borderId="4" xfId="79" applyNumberFormat="1" applyFont="1" applyBorder="1" applyAlignment="1" applyProtection="1">
      <alignment horizontal="center" vertical="top" wrapText="1"/>
      <protection locked="0"/>
    </xf>
    <xf numFmtId="3" fontId="10" fillId="0" borderId="4" xfId="79" applyNumberFormat="1" applyFont="1" applyBorder="1" applyAlignment="1" applyProtection="1">
      <alignment horizontal="center" vertical="top" wrapText="1"/>
      <protection locked="0"/>
    </xf>
    <xf numFmtId="3" fontId="10" fillId="0" borderId="4" xfId="79" applyNumberFormat="1" applyFont="1" applyBorder="1" applyAlignment="1" applyProtection="1">
      <alignment horizontal="center" vertical="top" wrapText="1"/>
      <protection locked="0"/>
    </xf>
    <xf numFmtId="2" fontId="11" fillId="0" borderId="4" xfId="3" applyNumberFormat="1" applyFont="1" applyFill="1" applyBorder="1" applyAlignment="1" applyProtection="1">
      <alignment horizontal="center" vertical="center"/>
      <protection locked="0"/>
    </xf>
    <xf numFmtId="0" fontId="11" fillId="0" borderId="0" xfId="3" applyFont="1" applyFill="1" applyAlignment="1">
      <alignment horizontal="center"/>
    </xf>
    <xf numFmtId="14" fontId="58" fillId="0" borderId="0" xfId="3" applyNumberFormat="1" applyFont="1" applyFill="1" applyAlignment="1">
      <alignment horizontal="center"/>
    </xf>
    <xf numFmtId="0" fontId="58" fillId="0" borderId="0" xfId="3" applyFont="1" applyAlignment="1">
      <alignment horizontal="center"/>
    </xf>
    <xf numFmtId="0" fontId="58" fillId="0" borderId="4" xfId="3" applyFont="1" applyFill="1" applyBorder="1" applyAlignment="1" applyProtection="1">
      <alignment horizontal="center" vertical="center"/>
    </xf>
    <xf numFmtId="0" fontId="3" fillId="0" borderId="6" xfId="2" applyFont="1" applyFill="1" applyBorder="1" applyAlignment="1">
      <alignment horizontal="center" vertical="center" textRotation="90" wrapText="1"/>
    </xf>
    <xf numFmtId="0" fontId="25" fillId="0" borderId="17" xfId="2" applyFont="1" applyFill="1" applyBorder="1" applyAlignment="1">
      <alignment horizontal="center" vertical="center" textRotation="90" wrapText="1"/>
    </xf>
    <xf numFmtId="0" fontId="3" fillId="0" borderId="4" xfId="2" applyFont="1" applyFill="1" applyBorder="1" applyAlignment="1">
      <alignment horizontal="center" vertical="center" wrapText="1"/>
    </xf>
    <xf numFmtId="0" fontId="3" fillId="8" borderId="4" xfId="2" applyFont="1" applyFill="1" applyBorder="1" applyAlignment="1">
      <alignment horizontal="center" vertical="center" wrapText="1"/>
    </xf>
    <xf numFmtId="0" fontId="3" fillId="0" borderId="0" xfId="2" applyFont="1" applyFill="1" applyAlignment="1">
      <alignment horizontal="center" vertical="center"/>
    </xf>
    <xf numFmtId="0" fontId="25" fillId="15" borderId="18" xfId="2" applyFont="1" applyFill="1" applyBorder="1" applyAlignment="1">
      <alignment horizontal="center" vertical="center" wrapText="1"/>
    </xf>
    <xf numFmtId="0" fontId="25" fillId="0" borderId="0" xfId="2" applyFont="1" applyFill="1" applyAlignment="1">
      <alignment horizontal="center" vertical="center" wrapText="1"/>
    </xf>
    <xf numFmtId="0" fontId="3" fillId="0" borderId="5" xfId="2" applyFont="1" applyFill="1" applyBorder="1" applyAlignment="1">
      <alignment horizontal="center" vertical="center" wrapText="1"/>
    </xf>
    <xf numFmtId="0" fontId="3" fillId="0" borderId="16" xfId="2" applyFont="1" applyFill="1" applyBorder="1" applyAlignment="1">
      <alignment horizontal="center" vertical="center" wrapText="1"/>
    </xf>
    <xf numFmtId="4" fontId="17" fillId="0" borderId="0" xfId="2" applyNumberFormat="1" applyFont="1" applyFill="1" applyBorder="1" applyAlignment="1">
      <alignment horizontal="center" vertical="center" wrapText="1"/>
    </xf>
    <xf numFmtId="0" fontId="3" fillId="0" borderId="0" xfId="2" applyFont="1" applyFill="1" applyAlignment="1">
      <alignment horizontal="left" vertical="center" wrapText="1"/>
    </xf>
    <xf numFmtId="0" fontId="3" fillId="3" borderId="4" xfId="2" applyNumberFormat="1" applyFont="1" applyFill="1" applyBorder="1" applyAlignment="1">
      <alignment horizontal="center" vertical="center" wrapText="1"/>
    </xf>
    <xf numFmtId="2" fontId="3" fillId="3" borderId="4" xfId="2" applyNumberFormat="1" applyFont="1" applyFill="1" applyBorder="1" applyAlignment="1">
      <alignment horizontal="center" vertical="center" wrapText="1"/>
    </xf>
    <xf numFmtId="0" fontId="3" fillId="0" borderId="0" xfId="2" applyFont="1" applyFill="1" applyAlignment="1">
      <alignment horizontal="center" vertical="center" wrapText="1"/>
    </xf>
    <xf numFmtId="0" fontId="10" fillId="0" borderId="0" xfId="3" applyNumberFormat="1" applyFont="1" applyFill="1" applyBorder="1" applyAlignment="1">
      <alignment horizontal="center"/>
    </xf>
    <xf numFmtId="0" fontId="3" fillId="0" borderId="0" xfId="3" applyNumberFormat="1" applyFont="1" applyFill="1" applyBorder="1" applyAlignment="1">
      <alignment horizontal="center"/>
    </xf>
    <xf numFmtId="4" fontId="10" fillId="0" borderId="0" xfId="3" applyNumberFormat="1" applyFont="1" applyFill="1" applyBorder="1" applyAlignment="1">
      <alignment horizontal="center"/>
    </xf>
    <xf numFmtId="0" fontId="13" fillId="0" borderId="0" xfId="4" applyNumberFormat="1" applyFont="1" applyFill="1" applyBorder="1" applyAlignment="1">
      <alignment horizontal="center"/>
    </xf>
    <xf numFmtId="0" fontId="10" fillId="0" borderId="0" xfId="4" applyNumberFormat="1" applyFont="1" applyFill="1" applyBorder="1" applyAlignment="1">
      <alignment horizontal="center"/>
    </xf>
    <xf numFmtId="4" fontId="10" fillId="0" borderId="0" xfId="4" applyNumberFormat="1" applyFont="1" applyFill="1" applyBorder="1" applyAlignment="1">
      <alignment horizontal="center"/>
    </xf>
    <xf numFmtId="4" fontId="3" fillId="0" borderId="0" xfId="3" applyNumberFormat="1" applyFont="1" applyFill="1" applyAlignment="1">
      <alignment horizontal="center"/>
    </xf>
    <xf numFmtId="0" fontId="3" fillId="0" borderId="0" xfId="3" applyNumberFormat="1" applyFont="1" applyFill="1" applyAlignment="1">
      <alignment horizontal="center"/>
    </xf>
    <xf numFmtId="0" fontId="3" fillId="0" borderId="17" xfId="3" applyNumberFormat="1" applyFont="1" applyBorder="1" applyAlignment="1">
      <alignment horizontal="center" vertical="center" wrapText="1"/>
    </xf>
    <xf numFmtId="0" fontId="3" fillId="0" borderId="19" xfId="3" applyNumberFormat="1" applyFont="1" applyBorder="1" applyAlignment="1">
      <alignment horizontal="center" vertical="center" wrapText="1"/>
    </xf>
    <xf numFmtId="0" fontId="3" fillId="0" borderId="18" xfId="3" applyNumberFormat="1" applyFont="1" applyBorder="1" applyAlignment="1">
      <alignment horizontal="center" vertical="center" wrapText="1"/>
    </xf>
    <xf numFmtId="0" fontId="3" fillId="0" borderId="3" xfId="3" applyNumberFormat="1" applyFont="1" applyFill="1" applyBorder="1" applyAlignment="1">
      <alignment horizontal="center"/>
    </xf>
    <xf numFmtId="49" fontId="3" fillId="0" borderId="0" xfId="3" applyNumberFormat="1" applyFont="1" applyFill="1" applyAlignment="1">
      <alignment horizontal="right"/>
    </xf>
    <xf numFmtId="0" fontId="3" fillId="0" borderId="3" xfId="3" applyNumberFormat="1" applyFont="1" applyFill="1" applyBorder="1" applyAlignment="1">
      <alignment horizontal="center" vertical="center"/>
    </xf>
    <xf numFmtId="0" fontId="3" fillId="0" borderId="0" xfId="3" applyNumberFormat="1" applyFont="1" applyFill="1" applyAlignment="1">
      <alignment horizontal="center" vertical="top"/>
    </xf>
    <xf numFmtId="0" fontId="25" fillId="0" borderId="0" xfId="3" applyNumberFormat="1" applyFont="1" applyFill="1" applyAlignment="1">
      <alignment horizontal="right"/>
    </xf>
    <xf numFmtId="0" fontId="37" fillId="3" borderId="0" xfId="3" applyFont="1" applyFill="1"/>
    <xf numFmtId="0" fontId="10" fillId="3" borderId="0" xfId="3" applyFont="1" applyFill="1"/>
    <xf numFmtId="0" fontId="10" fillId="0" borderId="4" xfId="3" applyFont="1" applyBorder="1" applyAlignment="1">
      <alignment horizontal="center"/>
    </xf>
    <xf numFmtId="0" fontId="10" fillId="0" borderId="4" xfId="3" applyFont="1" applyBorder="1"/>
    <xf numFmtId="2" fontId="11" fillId="0" borderId="4" xfId="3" applyNumberFormat="1" applyFont="1" applyBorder="1" applyAlignment="1">
      <alignment horizontal="center"/>
    </xf>
    <xf numFmtId="2" fontId="58" fillId="3" borderId="4" xfId="3" applyNumberFormat="1" applyFont="1" applyFill="1" applyBorder="1" applyAlignment="1" applyProtection="1">
      <alignment horizontal="center" vertical="center"/>
      <protection locked="0"/>
    </xf>
    <xf numFmtId="0" fontId="44" fillId="3" borderId="0" xfId="3" applyFont="1" applyFill="1" applyAlignment="1">
      <alignment horizontal="right"/>
    </xf>
    <xf numFmtId="43" fontId="3" fillId="0" borderId="4" xfId="2" applyNumberFormat="1" applyFont="1" applyFill="1" applyBorder="1" applyAlignment="1">
      <alignment horizontal="center" vertical="center" wrapText="1"/>
    </xf>
    <xf numFmtId="0" fontId="10" fillId="12" borderId="4" xfId="2" applyNumberFormat="1" applyFont="1" applyFill="1" applyBorder="1" applyAlignment="1">
      <alignment horizontal="center" vertical="center" wrapText="1"/>
    </xf>
    <xf numFmtId="2" fontId="13" fillId="12" borderId="4" xfId="2" applyNumberFormat="1" applyFont="1" applyFill="1" applyBorder="1" applyAlignment="1">
      <alignment horizontal="left" vertical="center" wrapText="1"/>
    </xf>
    <xf numFmtId="2" fontId="10" fillId="12" borderId="4" xfId="2" applyNumberFormat="1" applyFont="1" applyFill="1" applyBorder="1" applyAlignment="1">
      <alignment horizontal="center" vertical="center" wrapText="1"/>
    </xf>
    <xf numFmtId="2" fontId="10" fillId="12" borderId="4" xfId="9" applyNumberFormat="1" applyFont="1" applyFill="1" applyBorder="1" applyAlignment="1" applyProtection="1">
      <alignment horizontal="center" vertical="center" wrapText="1"/>
      <protection locked="0"/>
    </xf>
    <xf numFmtId="4" fontId="10" fillId="12" borderId="4" xfId="2" applyNumberFormat="1" applyFont="1" applyFill="1" applyBorder="1" applyAlignment="1">
      <alignment horizontal="center" vertical="center" wrapText="1"/>
    </xf>
    <xf numFmtId="4" fontId="37" fillId="13" borderId="4" xfId="2" applyNumberFormat="1" applyFont="1" applyFill="1" applyBorder="1" applyAlignment="1">
      <alignment horizontal="center" vertical="center" wrapText="1"/>
    </xf>
    <xf numFmtId="43" fontId="10" fillId="12" borderId="4" xfId="1" applyFont="1" applyFill="1" applyBorder="1" applyAlignment="1">
      <alignment horizontal="center" vertical="center" wrapText="1"/>
    </xf>
    <xf numFmtId="4" fontId="42" fillId="12" borderId="4" xfId="2" applyNumberFormat="1" applyFont="1" applyFill="1" applyBorder="1" applyAlignment="1">
      <alignment horizontal="center" vertical="center" wrapText="1"/>
    </xf>
    <xf numFmtId="4" fontId="34" fillId="0" borderId="4" xfId="4" applyNumberFormat="1" applyFont="1" applyFill="1" applyBorder="1" applyAlignment="1">
      <alignment horizontal="center"/>
    </xf>
    <xf numFmtId="2" fontId="10" fillId="11" borderId="4" xfId="2" applyNumberFormat="1" applyFont="1" applyFill="1" applyBorder="1" applyAlignment="1">
      <alignment horizontal="center" vertical="center" wrapText="1"/>
    </xf>
    <xf numFmtId="169" fontId="10" fillId="12" borderId="4" xfId="2" applyNumberFormat="1" applyFont="1" applyFill="1" applyBorder="1" applyAlignment="1">
      <alignment horizontal="center" vertical="center" wrapText="1"/>
    </xf>
    <xf numFmtId="9" fontId="10" fillId="0" borderId="4" xfId="1" applyNumberFormat="1" applyFont="1" applyFill="1" applyBorder="1" applyAlignment="1">
      <alignment horizontal="center" vertical="center" wrapText="1"/>
    </xf>
    <xf numFmtId="4" fontId="31" fillId="0" borderId="4" xfId="8" applyNumberFormat="1" applyFont="1" applyFill="1" applyBorder="1" applyAlignment="1">
      <alignment horizontal="center"/>
    </xf>
    <xf numFmtId="0" fontId="13" fillId="12" borderId="4" xfId="2" applyNumberFormat="1" applyFont="1" applyFill="1" applyBorder="1" applyAlignment="1">
      <alignment horizontal="left" vertical="center" wrapText="1"/>
    </xf>
    <xf numFmtId="0" fontId="10" fillId="12" borderId="4" xfId="2" applyNumberFormat="1" applyFont="1" applyFill="1" applyBorder="1" applyAlignment="1">
      <alignment vertical="center" wrapText="1"/>
    </xf>
    <xf numFmtId="2" fontId="10" fillId="3" borderId="4" xfId="2" applyNumberFormat="1" applyFont="1" applyFill="1" applyBorder="1" applyAlignment="1">
      <alignment horizontal="center" vertical="top" wrapText="1"/>
    </xf>
    <xf numFmtId="169" fontId="10" fillId="0" borderId="4" xfId="2" applyNumberFormat="1" applyFont="1" applyFill="1" applyBorder="1" applyAlignment="1">
      <alignment horizontal="center" vertical="center" wrapText="1"/>
    </xf>
    <xf numFmtId="4" fontId="10" fillId="8" borderId="4" xfId="3" applyNumberFormat="1" applyFont="1" applyFill="1" applyBorder="1" applyAlignment="1">
      <alignment horizontal="center" vertical="center" wrapText="1"/>
    </xf>
    <xf numFmtId="169" fontId="10" fillId="3" borderId="4" xfId="9" applyNumberFormat="1" applyFont="1" applyFill="1" applyBorder="1" applyAlignment="1" applyProtection="1">
      <alignment horizontal="center" vertical="center" wrapText="1"/>
      <protection locked="0"/>
    </xf>
    <xf numFmtId="0" fontId="10" fillId="0" borderId="4" xfId="2" applyNumberFormat="1" applyFont="1" applyFill="1" applyBorder="1" applyAlignment="1">
      <alignment horizontal="center" vertical="center" wrapText="1"/>
    </xf>
    <xf numFmtId="2" fontId="13" fillId="20" borderId="4" xfId="2" applyNumberFormat="1" applyFont="1" applyFill="1" applyBorder="1" applyAlignment="1">
      <alignment horizontal="center" vertical="center" wrapText="1"/>
    </xf>
    <xf numFmtId="169" fontId="37" fillId="14" borderId="4" xfId="2" applyNumberFormat="1" applyFont="1" applyFill="1" applyBorder="1" applyAlignment="1">
      <alignment horizontal="center" vertical="center" wrapText="1"/>
    </xf>
    <xf numFmtId="9" fontId="37" fillId="3" borderId="4" xfId="2" applyNumberFormat="1" applyFont="1" applyFill="1" applyBorder="1" applyAlignment="1">
      <alignment horizontal="center" vertical="center" wrapText="1"/>
    </xf>
    <xf numFmtId="2" fontId="37" fillId="0" borderId="4" xfId="2" applyNumberFormat="1" applyFont="1" applyFill="1" applyBorder="1" applyAlignment="1">
      <alignment horizontal="center" vertical="center" wrapText="1"/>
    </xf>
    <xf numFmtId="2" fontId="37" fillId="3" borderId="4" xfId="2" applyNumberFormat="1" applyFont="1" applyFill="1" applyBorder="1" applyAlignment="1">
      <alignment horizontal="center" vertical="center" wrapText="1"/>
    </xf>
    <xf numFmtId="9" fontId="37" fillId="0" borderId="4" xfId="2" applyNumberFormat="1" applyFont="1" applyFill="1" applyBorder="1" applyAlignment="1">
      <alignment horizontal="center" vertical="center" wrapText="1"/>
    </xf>
    <xf numFmtId="43" fontId="43" fillId="0" borderId="4" xfId="1" applyFont="1" applyFill="1" applyBorder="1" applyAlignment="1">
      <alignment horizontal="center" vertical="center" wrapText="1"/>
    </xf>
    <xf numFmtId="2" fontId="10" fillId="3" borderId="3" xfId="2" applyNumberFormat="1" applyFont="1" applyFill="1" applyBorder="1" applyAlignment="1">
      <alignment horizontal="center" vertical="center" wrapText="1"/>
    </xf>
    <xf numFmtId="4" fontId="38" fillId="18" borderId="4" xfId="2" applyNumberFormat="1" applyFont="1" applyFill="1" applyBorder="1" applyAlignment="1">
      <alignment horizontal="center" vertical="center" wrapText="1"/>
    </xf>
    <xf numFmtId="4" fontId="38" fillId="0" borderId="4" xfId="2" applyNumberFormat="1" applyFont="1" applyFill="1" applyBorder="1" applyAlignment="1">
      <alignment horizontal="center" vertical="center" wrapText="1"/>
    </xf>
    <xf numFmtId="43" fontId="41" fillId="0" borderId="4" xfId="1" applyFont="1" applyFill="1" applyBorder="1" applyAlignment="1">
      <alignment horizontal="center" vertical="center" wrapText="1"/>
    </xf>
    <xf numFmtId="43" fontId="41" fillId="8" borderId="4" xfId="1" applyFont="1" applyFill="1" applyBorder="1" applyAlignment="1">
      <alignment horizontal="center" vertical="center" wrapText="1"/>
    </xf>
    <xf numFmtId="2" fontId="41" fillId="0" borderId="4" xfId="2" applyNumberFormat="1" applyFont="1" applyFill="1" applyBorder="1" applyAlignment="1">
      <alignment horizontal="center" vertical="center" wrapText="1"/>
    </xf>
    <xf numFmtId="4" fontId="41" fillId="15" borderId="4" xfId="2" applyNumberFormat="1" applyFont="1" applyFill="1" applyBorder="1" applyAlignment="1">
      <alignment horizontal="center" vertical="center" wrapText="1"/>
    </xf>
    <xf numFmtId="3" fontId="38" fillId="0" borderId="4" xfId="2" applyNumberFormat="1" applyFont="1" applyFill="1" applyBorder="1" applyAlignment="1">
      <alignment horizontal="center" vertical="center" wrapText="1"/>
    </xf>
    <xf numFmtId="3" fontId="40" fillId="0" borderId="4" xfId="2" applyNumberFormat="1" applyFont="1" applyFill="1" applyBorder="1" applyAlignment="1">
      <alignment horizontal="center" vertical="center" wrapText="1"/>
    </xf>
    <xf numFmtId="2" fontId="13" fillId="20" borderId="4" xfId="3" applyNumberFormat="1" applyFont="1" applyFill="1" applyBorder="1" applyAlignment="1">
      <alignment horizontal="left" vertical="center" wrapText="1"/>
    </xf>
    <xf numFmtId="9" fontId="10" fillId="0" borderId="4" xfId="96" applyFont="1" applyFill="1" applyBorder="1" applyAlignment="1">
      <alignment horizontal="center" vertical="center" wrapText="1"/>
    </xf>
    <xf numFmtId="2" fontId="13" fillId="20" borderId="4" xfId="2" applyNumberFormat="1" applyFont="1" applyFill="1" applyBorder="1" applyAlignment="1">
      <alignment horizontal="left" vertical="center" wrapText="1"/>
    </xf>
    <xf numFmtId="2" fontId="36" fillId="3" borderId="4" xfId="9" applyNumberFormat="1" applyFont="1" applyFill="1" applyBorder="1" applyAlignment="1" applyProtection="1">
      <alignment horizontal="center" vertical="center" wrapText="1"/>
      <protection locked="0"/>
    </xf>
    <xf numFmtId="4" fontId="13" fillId="10" borderId="4" xfId="3" applyNumberFormat="1" applyFont="1" applyFill="1" applyBorder="1" applyAlignment="1">
      <alignment horizontal="center" vertical="center" wrapText="1"/>
    </xf>
    <xf numFmtId="4" fontId="13" fillId="10" borderId="4" xfId="2" applyNumberFormat="1" applyFont="1" applyFill="1" applyBorder="1" applyAlignment="1">
      <alignment horizontal="center" vertical="center" wrapText="1"/>
    </xf>
    <xf numFmtId="4" fontId="34" fillId="10" borderId="4" xfId="4" applyNumberFormat="1" applyFont="1" applyFill="1" applyBorder="1" applyAlignment="1">
      <alignment horizontal="center"/>
    </xf>
    <xf numFmtId="2" fontId="10" fillId="0" borderId="4" xfId="3" applyNumberFormat="1" applyFont="1" applyFill="1" applyBorder="1" applyAlignment="1">
      <alignment horizontal="left" vertical="center" wrapText="1"/>
    </xf>
    <xf numFmtId="2" fontId="10" fillId="11" borderId="4" xfId="3" applyNumberFormat="1" applyFont="1" applyFill="1" applyBorder="1" applyAlignment="1">
      <alignment horizontal="left" vertical="center" wrapText="1"/>
    </xf>
    <xf numFmtId="4" fontId="10" fillId="11" borderId="4" xfId="3" applyNumberFormat="1" applyFont="1" applyFill="1" applyBorder="1" applyAlignment="1">
      <alignment horizontal="center" vertical="center" wrapText="1"/>
    </xf>
    <xf numFmtId="2" fontId="10" fillId="11" borderId="4" xfId="9" applyNumberFormat="1" applyFont="1" applyFill="1" applyBorder="1" applyAlignment="1" applyProtection="1">
      <alignment horizontal="center" vertical="center" wrapText="1"/>
      <protection locked="0"/>
    </xf>
    <xf numFmtId="43" fontId="10" fillId="5" borderId="4" xfId="1" applyNumberFormat="1" applyFont="1" applyFill="1" applyBorder="1" applyAlignment="1">
      <alignment horizontal="center" vertical="center" wrapText="1"/>
    </xf>
    <xf numFmtId="0" fontId="13" fillId="20" borderId="4" xfId="2" applyFont="1" applyFill="1" applyBorder="1" applyAlignment="1">
      <alignment horizontal="center" vertical="center" wrapText="1"/>
    </xf>
    <xf numFmtId="0" fontId="4" fillId="11" borderId="4" xfId="2" applyFont="1" applyFill="1" applyBorder="1" applyAlignment="1">
      <alignment horizontal="center" vertical="center" wrapText="1"/>
    </xf>
    <xf numFmtId="0" fontId="3" fillId="11" borderId="4" xfId="2" applyFont="1" applyFill="1" applyBorder="1" applyAlignment="1">
      <alignment horizontal="center" vertical="center" wrapText="1"/>
    </xf>
    <xf numFmtId="0" fontId="3" fillId="15" borderId="4" xfId="2" applyFont="1" applyFill="1" applyBorder="1" applyAlignment="1">
      <alignment horizontal="center" vertical="center" wrapText="1"/>
    </xf>
    <xf numFmtId="0" fontId="3" fillId="9" borderId="4" xfId="2" applyFont="1" applyFill="1" applyBorder="1" applyAlignment="1">
      <alignment horizontal="right" vertical="center" wrapText="1"/>
    </xf>
    <xf numFmtId="43" fontId="10" fillId="0" borderId="4" xfId="2" applyNumberFormat="1" applyFont="1" applyFill="1" applyBorder="1" applyAlignment="1">
      <alignment horizontal="center" vertical="center" wrapText="1"/>
    </xf>
    <xf numFmtId="9" fontId="3" fillId="0" borderId="4" xfId="2" applyNumberFormat="1" applyFont="1" applyFill="1" applyBorder="1" applyAlignment="1">
      <alignment horizontal="center" vertical="center" wrapText="1"/>
    </xf>
    <xf numFmtId="9" fontId="3" fillId="0" borderId="4" xfId="96" applyNumberFormat="1" applyFont="1" applyFill="1" applyBorder="1" applyAlignment="1">
      <alignment horizontal="center" vertical="center" wrapText="1"/>
    </xf>
    <xf numFmtId="9" fontId="3" fillId="0" borderId="4" xfId="96" applyFont="1" applyFill="1" applyBorder="1" applyAlignment="1">
      <alignment horizontal="center" vertical="center" wrapText="1"/>
    </xf>
    <xf numFmtId="43" fontId="13" fillId="5" borderId="4" xfId="1" applyFont="1" applyFill="1" applyBorder="1" applyAlignment="1">
      <alignment horizontal="center" vertical="center" wrapText="1"/>
    </xf>
    <xf numFmtId="43" fontId="13" fillId="7" borderId="4" xfId="1" applyFont="1" applyFill="1" applyBorder="1" applyAlignment="1">
      <alignment horizontal="center" vertical="center" wrapText="1"/>
    </xf>
    <xf numFmtId="170" fontId="13" fillId="5" borderId="4" xfId="1" applyNumberFormat="1" applyFont="1" applyFill="1" applyBorder="1" applyAlignment="1">
      <alignment horizontal="center" vertical="center" wrapText="1"/>
    </xf>
    <xf numFmtId="9" fontId="13" fillId="5" borderId="4" xfId="1" applyNumberFormat="1" applyFont="1" applyFill="1" applyBorder="1" applyAlignment="1">
      <alignment horizontal="center" vertical="center" wrapText="1"/>
    </xf>
    <xf numFmtId="43" fontId="31" fillId="5" borderId="4" xfId="1" applyFont="1" applyFill="1" applyBorder="1" applyAlignment="1">
      <alignment horizontal="center" vertical="center" wrapText="1"/>
    </xf>
    <xf numFmtId="2" fontId="13" fillId="3" borderId="4" xfId="2" applyNumberFormat="1" applyFont="1" applyFill="1" applyBorder="1" applyAlignment="1">
      <alignment vertical="center" wrapText="1"/>
    </xf>
    <xf numFmtId="43" fontId="13" fillId="3" borderId="4" xfId="1" applyFont="1" applyFill="1" applyBorder="1" applyAlignment="1">
      <alignment horizontal="center" vertical="center" wrapText="1"/>
    </xf>
    <xf numFmtId="43" fontId="13" fillId="8" borderId="4" xfId="1" applyFont="1" applyFill="1" applyBorder="1" applyAlignment="1">
      <alignment horizontal="center" vertical="center" wrapText="1"/>
    </xf>
    <xf numFmtId="2" fontId="13" fillId="3" borderId="4" xfId="2" applyNumberFormat="1" applyFont="1" applyFill="1" applyBorder="1" applyAlignment="1">
      <alignment horizontal="center" vertical="center" wrapText="1"/>
    </xf>
    <xf numFmtId="2" fontId="46" fillId="0" borderId="0" xfId="2" applyNumberFormat="1" applyFont="1" applyFill="1" applyBorder="1" applyAlignment="1">
      <alignment vertical="center" wrapText="1"/>
    </xf>
    <xf numFmtId="4" fontId="27" fillId="3" borderId="0" xfId="2" applyNumberFormat="1" applyFont="1" applyFill="1" applyBorder="1" applyAlignment="1">
      <alignment vertical="center" wrapText="1"/>
    </xf>
    <xf numFmtId="2" fontId="62" fillId="0" borderId="36" xfId="9" applyNumberFormat="1" applyFont="1" applyFill="1" applyBorder="1" applyAlignment="1" applyProtection="1">
      <alignment horizontal="center" vertical="center" wrapText="1"/>
      <protection locked="0"/>
    </xf>
    <xf numFmtId="3" fontId="63" fillId="3" borderId="36" xfId="9" applyNumberFormat="1" applyFont="1" applyFill="1" applyBorder="1" applyAlignment="1" applyProtection="1">
      <alignment horizontal="center" vertical="center" wrapText="1"/>
      <protection locked="0"/>
    </xf>
    <xf numFmtId="2" fontId="3" fillId="0" borderId="36" xfId="2" applyNumberFormat="1" applyFont="1" applyFill="1" applyBorder="1" applyAlignment="1">
      <alignment horizontal="center" vertical="center" wrapText="1"/>
    </xf>
    <xf numFmtId="43" fontId="3" fillId="0" borderId="36" xfId="1" applyFont="1" applyFill="1" applyBorder="1" applyAlignment="1">
      <alignment horizontal="center" vertical="center" wrapText="1"/>
    </xf>
    <xf numFmtId="43" fontId="3" fillId="3" borderId="36" xfId="1" applyFont="1" applyFill="1" applyBorder="1" applyAlignment="1">
      <alignment horizontal="center" vertical="center" wrapText="1"/>
    </xf>
    <xf numFmtId="0" fontId="3" fillId="0" borderId="36" xfId="2" applyFont="1" applyFill="1" applyBorder="1" applyAlignment="1">
      <alignment horizontal="center" vertical="center" wrapText="1"/>
    </xf>
    <xf numFmtId="165" fontId="3" fillId="3" borderId="36" xfId="74" applyFont="1" applyFill="1" applyBorder="1" applyAlignment="1">
      <alignment horizontal="right" vertical="center" wrapText="1"/>
    </xf>
    <xf numFmtId="43" fontId="3" fillId="0" borderId="39" xfId="1" applyFont="1" applyFill="1" applyBorder="1" applyAlignment="1">
      <alignment horizontal="center" vertical="center" wrapText="1"/>
    </xf>
    <xf numFmtId="2" fontId="3" fillId="0" borderId="4" xfId="2" applyNumberFormat="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14" xfId="1" applyFont="1" applyFill="1" applyBorder="1" applyAlignment="1">
      <alignment horizontal="center" vertical="center" wrapText="1"/>
    </xf>
    <xf numFmtId="2" fontId="62" fillId="0" borderId="24" xfId="9" applyNumberFormat="1" applyFont="1" applyFill="1" applyBorder="1" applyAlignment="1" applyProtection="1">
      <alignment horizontal="center" vertical="center" wrapText="1"/>
      <protection locked="0"/>
    </xf>
    <xf numFmtId="3" fontId="63" fillId="3" borderId="24" xfId="9" applyNumberFormat="1" applyFont="1" applyFill="1" applyBorder="1" applyAlignment="1" applyProtection="1">
      <alignment horizontal="center" vertical="center" wrapText="1"/>
      <protection locked="0"/>
    </xf>
    <xf numFmtId="2" fontId="3" fillId="0" borderId="24" xfId="2" applyNumberFormat="1" applyFont="1" applyFill="1" applyBorder="1" applyAlignment="1">
      <alignment horizontal="center" vertical="center" wrapText="1"/>
    </xf>
    <xf numFmtId="43" fontId="3" fillId="0" borderId="24" xfId="1" applyFont="1" applyFill="1" applyBorder="1" applyAlignment="1">
      <alignment horizontal="center" vertical="center" wrapText="1"/>
    </xf>
    <xf numFmtId="43" fontId="3" fillId="3" borderId="24" xfId="1" applyFont="1" applyFill="1" applyBorder="1" applyAlignment="1">
      <alignment horizontal="center" vertical="center" wrapText="1"/>
    </xf>
    <xf numFmtId="0" fontId="3" fillId="0" borderId="24" xfId="2" applyFont="1" applyFill="1" applyBorder="1" applyAlignment="1">
      <alignment horizontal="center" vertical="center" wrapText="1"/>
    </xf>
    <xf numFmtId="165" fontId="3" fillId="3" borderId="24" xfId="74" applyFont="1" applyFill="1" applyBorder="1" applyAlignment="1">
      <alignment horizontal="right" vertical="center" wrapText="1"/>
    </xf>
    <xf numFmtId="43" fontId="3" fillId="0" borderId="23" xfId="1" applyFont="1" applyFill="1" applyBorder="1" applyAlignment="1">
      <alignment horizontal="center" vertical="center" wrapText="1"/>
    </xf>
    <xf numFmtId="2" fontId="62" fillId="0" borderId="17" xfId="9" applyNumberFormat="1" applyFont="1" applyFill="1" applyBorder="1" applyAlignment="1" applyProtection="1">
      <alignment horizontal="center" vertical="center" wrapText="1"/>
      <protection locked="0"/>
    </xf>
    <xf numFmtId="3" fontId="63" fillId="3" borderId="17" xfId="9" applyNumberFormat="1" applyFont="1" applyFill="1" applyBorder="1" applyAlignment="1" applyProtection="1">
      <alignment horizontal="center" vertical="center" wrapText="1"/>
      <protection locked="0"/>
    </xf>
    <xf numFmtId="2" fontId="3" fillId="0" borderId="17" xfId="2" applyNumberFormat="1" applyFont="1" applyFill="1" applyBorder="1" applyAlignment="1">
      <alignment horizontal="center" vertical="center" wrapText="1"/>
    </xf>
    <xf numFmtId="43" fontId="3" fillId="0" borderId="17" xfId="1" applyFont="1" applyFill="1" applyBorder="1" applyAlignment="1">
      <alignment horizontal="center" vertical="center" wrapText="1"/>
    </xf>
    <xf numFmtId="43" fontId="3" fillId="3" borderId="17" xfId="1" applyFont="1" applyFill="1" applyBorder="1" applyAlignment="1">
      <alignment horizontal="center" vertical="center" wrapText="1"/>
    </xf>
    <xf numFmtId="165" fontId="3" fillId="3" borderId="17" xfId="74" applyFont="1" applyFill="1" applyBorder="1" applyAlignment="1">
      <alignment horizontal="right" vertical="center" wrapText="1"/>
    </xf>
    <xf numFmtId="43" fontId="3" fillId="0" borderId="33" xfId="1" applyFont="1" applyFill="1" applyBorder="1" applyAlignment="1">
      <alignment horizontal="center" vertical="center" wrapText="1"/>
    </xf>
    <xf numFmtId="2" fontId="62" fillId="3" borderId="18" xfId="9" applyNumberFormat="1" applyFont="1" applyFill="1" applyBorder="1" applyAlignment="1" applyProtection="1">
      <alignment horizontal="center" vertical="center" wrapText="1"/>
      <protection locked="0"/>
    </xf>
    <xf numFmtId="3" fontId="63" fillId="3" borderId="18" xfId="9" applyNumberFormat="1" applyFont="1" applyFill="1" applyBorder="1" applyAlignment="1" applyProtection="1">
      <alignment horizontal="center" vertical="center" wrapText="1"/>
      <protection locked="0"/>
    </xf>
    <xf numFmtId="2" fontId="3" fillId="0" borderId="18" xfId="2" applyNumberFormat="1" applyFont="1" applyFill="1" applyBorder="1" applyAlignment="1">
      <alignment horizontal="center" vertical="center" wrapText="1"/>
    </xf>
    <xf numFmtId="43" fontId="3" fillId="0" borderId="18" xfId="1" applyFont="1" applyFill="1" applyBorder="1" applyAlignment="1">
      <alignment horizontal="center" vertical="center" wrapText="1"/>
    </xf>
    <xf numFmtId="43" fontId="3" fillId="3" borderId="18" xfId="1" applyFont="1" applyFill="1" applyBorder="1" applyAlignment="1">
      <alignment horizontal="center" vertical="center" wrapText="1"/>
    </xf>
    <xf numFmtId="0" fontId="3" fillId="0" borderId="18" xfId="2" applyFont="1" applyFill="1" applyBorder="1" applyAlignment="1">
      <alignment horizontal="center" vertical="center" wrapText="1"/>
    </xf>
    <xf numFmtId="165" fontId="3" fillId="3" borderId="18" xfId="74" applyFont="1" applyFill="1" applyBorder="1" applyAlignment="1">
      <alignment horizontal="right" vertical="center" wrapText="1"/>
    </xf>
    <xf numFmtId="43" fontId="3" fillId="0" borderId="30" xfId="1" applyFont="1" applyFill="1" applyBorder="1" applyAlignment="1">
      <alignment horizontal="center" vertical="center" wrapText="1"/>
    </xf>
    <xf numFmtId="2" fontId="62" fillId="3" borderId="17" xfId="9" applyNumberFormat="1" applyFont="1" applyFill="1" applyBorder="1" applyAlignment="1" applyProtection="1">
      <alignment horizontal="center" vertical="center" wrapText="1"/>
      <protection locked="0"/>
    </xf>
    <xf numFmtId="2" fontId="62" fillId="0" borderId="18" xfId="9" applyNumberFormat="1" applyFont="1" applyFill="1" applyBorder="1" applyAlignment="1" applyProtection="1">
      <alignment horizontal="center" vertical="center" wrapText="1"/>
      <protection locked="0"/>
    </xf>
    <xf numFmtId="3" fontId="63" fillId="0" borderId="18" xfId="9" applyNumberFormat="1" applyFont="1" applyFill="1" applyBorder="1" applyAlignment="1" applyProtection="1">
      <alignment horizontal="center" vertical="center" wrapText="1"/>
      <protection locked="0"/>
    </xf>
    <xf numFmtId="3" fontId="63" fillId="0" borderId="24" xfId="9" applyNumberFormat="1" applyFont="1" applyFill="1" applyBorder="1" applyAlignment="1" applyProtection="1">
      <alignment horizontal="center" vertical="center" wrapText="1"/>
      <protection locked="0"/>
    </xf>
    <xf numFmtId="3" fontId="63" fillId="0" borderId="36" xfId="9" applyNumberFormat="1" applyFont="1" applyFill="1" applyBorder="1" applyAlignment="1" applyProtection="1">
      <alignment horizontal="center" vertical="center" wrapText="1"/>
      <protection locked="0"/>
    </xf>
    <xf numFmtId="165" fontId="3" fillId="0" borderId="36" xfId="74" applyFont="1" applyFill="1" applyBorder="1" applyAlignment="1">
      <alignment horizontal="right" vertical="center" wrapText="1"/>
    </xf>
    <xf numFmtId="2" fontId="62" fillId="3" borderId="24" xfId="9" applyNumberFormat="1" applyFont="1" applyFill="1" applyBorder="1" applyAlignment="1" applyProtection="1">
      <alignment horizontal="center" vertical="center" wrapText="1"/>
      <protection locked="0"/>
    </xf>
    <xf numFmtId="2" fontId="3" fillId="3" borderId="24" xfId="2" applyNumberFormat="1" applyFont="1" applyFill="1" applyBorder="1" applyAlignment="1">
      <alignment horizontal="center" vertical="center" wrapText="1"/>
    </xf>
    <xf numFmtId="0" fontId="3" fillId="3" borderId="24" xfId="2" applyFont="1" applyFill="1" applyBorder="1" applyAlignment="1">
      <alignment horizontal="center" vertical="center" wrapText="1"/>
    </xf>
    <xf numFmtId="43" fontId="3" fillId="3" borderId="23" xfId="1" applyFont="1" applyFill="1" applyBorder="1" applyAlignment="1">
      <alignment horizontal="center" vertical="center" wrapText="1"/>
    </xf>
    <xf numFmtId="0" fontId="3" fillId="0" borderId="19" xfId="2" applyNumberFormat="1" applyFont="1" applyFill="1" applyBorder="1" applyAlignment="1">
      <alignment horizontal="center" vertical="center" wrapText="1"/>
    </xf>
    <xf numFmtId="2" fontId="3" fillId="0" borderId="19" xfId="2" applyNumberFormat="1" applyFont="1" applyFill="1" applyBorder="1" applyAlignment="1">
      <alignment horizontal="center" vertical="center" wrapText="1"/>
    </xf>
    <xf numFmtId="2" fontId="62" fillId="0" borderId="19" xfId="9" applyNumberFormat="1" applyFont="1" applyFill="1" applyBorder="1" applyAlignment="1" applyProtection="1">
      <alignment horizontal="center" vertical="center" wrapText="1"/>
      <protection locked="0"/>
    </xf>
    <xf numFmtId="3" fontId="62" fillId="0" borderId="19" xfId="9" applyNumberFormat="1" applyFont="1" applyFill="1" applyBorder="1" applyAlignment="1" applyProtection="1">
      <alignment horizontal="center" vertical="center" wrapText="1"/>
      <protection locked="0"/>
    </xf>
    <xf numFmtId="43" fontId="3" fillId="0" borderId="19" xfId="1" applyFont="1" applyFill="1" applyBorder="1" applyAlignment="1">
      <alignment horizontal="center" vertical="center" wrapText="1"/>
    </xf>
    <xf numFmtId="43" fontId="3" fillId="3" borderId="19" xfId="1" applyFont="1" applyFill="1" applyBorder="1" applyAlignment="1">
      <alignment horizontal="center" vertical="center" wrapText="1"/>
    </xf>
    <xf numFmtId="0" fontId="3" fillId="0" borderId="19" xfId="2" applyFont="1" applyFill="1" applyBorder="1" applyAlignment="1">
      <alignment horizontal="center" vertical="center" wrapText="1"/>
    </xf>
    <xf numFmtId="165" fontId="3" fillId="3" borderId="19" xfId="74" applyFont="1" applyFill="1" applyBorder="1" applyAlignment="1">
      <alignment horizontal="right" vertical="center" wrapText="1"/>
    </xf>
    <xf numFmtId="3" fontId="62" fillId="0" borderId="36" xfId="9" applyNumberFormat="1" applyFont="1" applyFill="1" applyBorder="1" applyAlignment="1" applyProtection="1">
      <alignment horizontal="center" vertical="center" wrapText="1"/>
      <protection locked="0"/>
    </xf>
    <xf numFmtId="3" fontId="62" fillId="0" borderId="4" xfId="9" applyNumberFormat="1" applyFont="1" applyFill="1" applyBorder="1" applyAlignment="1" applyProtection="1">
      <alignment horizontal="center" vertical="center" wrapText="1"/>
      <protection locked="0"/>
    </xf>
    <xf numFmtId="3" fontId="62" fillId="0" borderId="24" xfId="9" applyNumberFormat="1" applyFont="1" applyFill="1" applyBorder="1" applyAlignment="1" applyProtection="1">
      <alignment horizontal="center" vertical="center" wrapText="1"/>
      <protection locked="0"/>
    </xf>
    <xf numFmtId="2" fontId="62" fillId="0" borderId="21" xfId="9" applyNumberFormat="1" applyFont="1" applyFill="1" applyBorder="1" applyAlignment="1" applyProtection="1">
      <alignment horizontal="center" vertical="center" wrapText="1"/>
      <protection locked="0"/>
    </xf>
    <xf numFmtId="2" fontId="65" fillId="0" borderId="21" xfId="9" applyNumberFormat="1" applyFont="1" applyFill="1" applyBorder="1" applyAlignment="1" applyProtection="1">
      <alignment horizontal="center" vertical="center" wrapText="1"/>
      <protection locked="0"/>
    </xf>
    <xf numFmtId="43" fontId="62" fillId="0" borderId="21" xfId="1" applyFont="1" applyFill="1" applyBorder="1" applyAlignment="1" applyProtection="1">
      <alignment horizontal="center" vertical="center" wrapText="1"/>
      <protection locked="0"/>
    </xf>
    <xf numFmtId="43" fontId="62" fillId="8" borderId="21" xfId="1" applyFont="1" applyFill="1" applyBorder="1" applyAlignment="1" applyProtection="1">
      <alignment horizontal="center" vertical="center" wrapText="1"/>
      <protection locked="0"/>
    </xf>
    <xf numFmtId="0" fontId="3" fillId="0" borderId="4" xfId="2" applyNumberFormat="1" applyFont="1" applyFill="1" applyBorder="1" applyAlignment="1">
      <alignment horizontal="center" vertical="center" wrapText="1"/>
    </xf>
    <xf numFmtId="0" fontId="3" fillId="0" borderId="20" xfId="2" applyNumberFormat="1" applyFont="1" applyFill="1" applyBorder="1" applyAlignment="1">
      <alignment horizontal="center" vertical="center" wrapText="1"/>
    </xf>
    <xf numFmtId="2" fontId="3" fillId="3" borderId="4" xfId="2" applyNumberFormat="1" applyFont="1" applyFill="1" applyBorder="1" applyAlignment="1">
      <alignment horizontal="left" vertical="center" wrapText="1"/>
    </xf>
    <xf numFmtId="43" fontId="25" fillId="8" borderId="4" xfId="1" applyFont="1" applyFill="1" applyBorder="1" applyAlignment="1">
      <alignment horizontal="center" vertical="center" wrapText="1"/>
    </xf>
    <xf numFmtId="0" fontId="10" fillId="0" borderId="4" xfId="79" applyFont="1" applyBorder="1" applyAlignment="1">
      <alignment horizontal="left" wrapText="1"/>
    </xf>
    <xf numFmtId="0" fontId="70" fillId="9" borderId="0" xfId="79" applyFill="1"/>
    <xf numFmtId="43" fontId="10" fillId="0" borderId="4" xfId="1" applyFont="1" applyBorder="1" applyAlignment="1" applyProtection="1">
      <protection locked="0"/>
    </xf>
    <xf numFmtId="43" fontId="13" fillId="20" borderId="4" xfId="1" applyFont="1" applyFill="1" applyBorder="1" applyAlignment="1">
      <alignment horizontal="center" vertical="center" wrapText="1"/>
    </xf>
    <xf numFmtId="2" fontId="3" fillId="0" borderId="4" xfId="2" applyNumberFormat="1" applyFont="1" applyFill="1" applyBorder="1" applyAlignment="1">
      <alignment horizontal="center" vertical="center" wrapText="1"/>
    </xf>
    <xf numFmtId="0" fontId="10" fillId="0" borderId="0" xfId="3" applyFont="1" applyAlignment="1">
      <alignment wrapText="1"/>
    </xf>
    <xf numFmtId="43" fontId="10" fillId="0" borderId="0" xfId="1" applyFont="1"/>
    <xf numFmtId="2" fontId="13" fillId="0" borderId="4" xfId="82" applyNumberFormat="1" applyFont="1" applyBorder="1" applyAlignment="1" applyProtection="1">
      <alignment horizontal="center" vertical="center" wrapText="1"/>
    </xf>
    <xf numFmtId="0" fontId="13" fillId="21" borderId="4" xfId="82" applyFont="1" applyFill="1" applyBorder="1" applyAlignment="1" applyProtection="1">
      <alignment vertical="center" wrapText="1"/>
    </xf>
    <xf numFmtId="49" fontId="13" fillId="21" borderId="48" xfId="0" applyNumberFormat="1" applyFont="1" applyFill="1" applyBorder="1" applyAlignment="1" applyProtection="1">
      <alignment horizontal="center" vertical="center" wrapText="1"/>
    </xf>
    <xf numFmtId="0" fontId="10" fillId="21" borderId="4" xfId="82" applyFont="1" applyFill="1" applyBorder="1" applyAlignment="1" applyProtection="1">
      <alignment horizontal="center" vertical="center" wrapText="1"/>
    </xf>
    <xf numFmtId="164" fontId="13" fillId="21" borderId="4" xfId="68" applyFont="1" applyFill="1" applyBorder="1" applyAlignment="1" applyProtection="1">
      <alignment horizontal="right" wrapText="1"/>
      <protection locked="0"/>
    </xf>
    <xf numFmtId="168" fontId="13" fillId="21" borderId="4" xfId="82" applyNumberFormat="1" applyFont="1" applyFill="1" applyBorder="1" applyAlignment="1" applyProtection="1">
      <alignment horizontal="right" wrapText="1"/>
    </xf>
    <xf numFmtId="0" fontId="10" fillId="0" borderId="4" xfId="82" applyFont="1" applyBorder="1" applyAlignment="1" applyProtection="1">
      <alignment vertical="center" wrapText="1"/>
    </xf>
    <xf numFmtId="49" fontId="10" fillId="0" borderId="48" xfId="0" applyNumberFormat="1" applyFont="1" applyBorder="1" applyAlignment="1" applyProtection="1">
      <alignment horizontal="center" vertical="center" wrapText="1"/>
    </xf>
    <xf numFmtId="0" fontId="10" fillId="0" borderId="4" xfId="82" applyFont="1" applyBorder="1" applyAlignment="1" applyProtection="1">
      <alignment horizontal="center" vertical="center" wrapText="1"/>
    </xf>
    <xf numFmtId="164" fontId="10" fillId="0" borderId="4" xfId="68" applyFont="1" applyBorder="1" applyAlignment="1" applyProtection="1">
      <alignment horizontal="right" wrapText="1"/>
      <protection locked="0"/>
    </xf>
    <xf numFmtId="168" fontId="10" fillId="0" borderId="4" xfId="82" applyNumberFormat="1" applyFont="1" applyFill="1" applyBorder="1" applyAlignment="1" applyProtection="1">
      <alignment horizontal="right" wrapText="1"/>
    </xf>
    <xf numFmtId="0" fontId="51" fillId="0" borderId="0" xfId="0" applyFont="1" applyBorder="1" applyAlignment="1" applyProtection="1">
      <protection locked="0"/>
    </xf>
    <xf numFmtId="0" fontId="51" fillId="0" borderId="0" xfId="0" applyFont="1" applyBorder="1" applyAlignment="1" applyProtection="1"/>
    <xf numFmtId="0" fontId="10" fillId="0" borderId="0" xfId="0" applyFont="1" applyBorder="1" applyAlignment="1" applyProtection="1">
      <protection locked="0"/>
    </xf>
    <xf numFmtId="0" fontId="11" fillId="0" borderId="0" xfId="0" applyFont="1"/>
    <xf numFmtId="0" fontId="71" fillId="0" borderId="0" xfId="75" applyFont="1" applyAlignment="1"/>
    <xf numFmtId="0" fontId="69" fillId="0" borderId="0" xfId="80" applyFont="1"/>
    <xf numFmtId="0" fontId="13" fillId="22" borderId="4" xfId="82" applyFont="1" applyFill="1" applyBorder="1" applyAlignment="1" applyProtection="1">
      <alignment horizontal="left" vertical="center" wrapText="1"/>
    </xf>
    <xf numFmtId="0" fontId="13" fillId="22" borderId="4" xfId="82" applyFont="1" applyFill="1" applyBorder="1" applyAlignment="1" applyProtection="1">
      <alignment horizontal="center" vertical="center" wrapText="1"/>
    </xf>
    <xf numFmtId="164" fontId="13" fillId="22" borderId="4" xfId="68" applyFont="1" applyFill="1" applyBorder="1" applyAlignment="1" applyProtection="1">
      <alignment horizontal="right" wrapText="1"/>
    </xf>
    <xf numFmtId="164" fontId="69" fillId="22" borderId="0" xfId="68" applyFont="1" applyFill="1"/>
    <xf numFmtId="164" fontId="10" fillId="22" borderId="0" xfId="68" applyFont="1" applyFill="1"/>
    <xf numFmtId="0" fontId="10" fillId="22" borderId="0" xfId="80" applyFont="1" applyFill="1"/>
    <xf numFmtId="0" fontId="13" fillId="2" borderId="4" xfId="82" applyFont="1" applyFill="1" applyBorder="1" applyAlignment="1" applyProtection="1">
      <alignment vertical="center" wrapText="1"/>
    </xf>
    <xf numFmtId="49" fontId="13" fillId="2" borderId="48" xfId="0" applyNumberFormat="1" applyFont="1" applyFill="1" applyBorder="1" applyAlignment="1" applyProtection="1">
      <alignment horizontal="center" vertical="center" wrapText="1"/>
    </xf>
    <xf numFmtId="0" fontId="10" fillId="2" borderId="4" xfId="82" applyFont="1" applyFill="1" applyBorder="1" applyAlignment="1" applyProtection="1">
      <alignment horizontal="center" vertical="center" wrapText="1"/>
    </xf>
    <xf numFmtId="164" fontId="13" fillId="2" borderId="4" xfId="68" applyFont="1" applyFill="1" applyBorder="1" applyAlignment="1" applyProtection="1">
      <alignment horizontal="right" wrapText="1"/>
      <protection locked="0"/>
    </xf>
    <xf numFmtId="168" fontId="13" fillId="2" borderId="4" xfId="82" applyNumberFormat="1" applyFont="1" applyFill="1" applyBorder="1" applyAlignment="1" applyProtection="1">
      <alignment horizontal="right" wrapText="1"/>
    </xf>
    <xf numFmtId="164" fontId="69" fillId="0" borderId="0" xfId="68" applyFont="1"/>
    <xf numFmtId="164" fontId="10" fillId="0" borderId="0" xfId="68" applyFont="1"/>
    <xf numFmtId="164" fontId="69" fillId="21" borderId="0" xfId="68" applyFont="1" applyFill="1"/>
    <xf numFmtId="164" fontId="10" fillId="21" borderId="0" xfId="68" applyFont="1" applyFill="1"/>
    <xf numFmtId="0" fontId="10" fillId="21" borderId="0" xfId="80" applyFont="1" applyFill="1"/>
    <xf numFmtId="164" fontId="10" fillId="3" borderId="4" xfId="68" applyFont="1" applyFill="1" applyBorder="1" applyAlignment="1" applyProtection="1">
      <alignment horizontal="right" wrapText="1"/>
      <protection locked="0"/>
    </xf>
    <xf numFmtId="168" fontId="10" fillId="3" borderId="4" xfId="82" applyNumberFormat="1" applyFont="1" applyFill="1" applyBorder="1" applyAlignment="1" applyProtection="1">
      <alignment horizontal="right" wrapText="1"/>
    </xf>
    <xf numFmtId="4" fontId="10" fillId="0" borderId="0" xfId="80" applyNumberFormat="1" applyFont="1"/>
    <xf numFmtId="4" fontId="10" fillId="21" borderId="0" xfId="80" applyNumberFormat="1" applyFont="1" applyFill="1"/>
    <xf numFmtId="164" fontId="10" fillId="0" borderId="0" xfId="80" applyNumberFormat="1" applyFont="1"/>
    <xf numFmtId="164" fontId="10" fillId="21" borderId="0" xfId="80" applyNumberFormat="1" applyFont="1" applyFill="1"/>
    <xf numFmtId="164" fontId="13" fillId="0" borderId="4" xfId="68" applyFont="1" applyBorder="1" applyAlignment="1" applyProtection="1">
      <alignment horizontal="right" wrapText="1"/>
      <protection locked="0"/>
    </xf>
    <xf numFmtId="168" fontId="13" fillId="0" borderId="4" xfId="82" applyNumberFormat="1" applyFont="1" applyFill="1" applyBorder="1" applyAlignment="1" applyProtection="1">
      <alignment horizontal="right" wrapText="1"/>
    </xf>
    <xf numFmtId="164" fontId="11" fillId="0" borderId="14" xfId="68" applyFont="1" applyFill="1" applyBorder="1" applyAlignment="1">
      <alignment horizontal="center" vertical="center"/>
    </xf>
    <xf numFmtId="0" fontId="13" fillId="0" borderId="4" xfId="82" applyFont="1" applyBorder="1" applyAlignment="1" applyProtection="1">
      <alignment vertical="center" wrapText="1"/>
    </xf>
    <xf numFmtId="49" fontId="13" fillId="0" borderId="48" xfId="0" applyNumberFormat="1" applyFont="1" applyBorder="1" applyAlignment="1" applyProtection="1">
      <alignment horizontal="center" vertical="center" wrapText="1"/>
    </xf>
    <xf numFmtId="3" fontId="13" fillId="0" borderId="4" xfId="82" applyNumberFormat="1" applyFont="1" applyBorder="1" applyAlignment="1" applyProtection="1">
      <alignment horizontal="right" wrapText="1"/>
      <protection locked="0"/>
    </xf>
    <xf numFmtId="3" fontId="10" fillId="0" borderId="4" xfId="82" applyNumberFormat="1" applyFont="1" applyBorder="1" applyAlignment="1" applyProtection="1">
      <alignment horizontal="right" wrapText="1"/>
      <protection locked="0"/>
    </xf>
    <xf numFmtId="0" fontId="10" fillId="0" borderId="0" xfId="80" applyFont="1" applyAlignment="1" applyProtection="1">
      <alignment horizontal="right"/>
    </xf>
    <xf numFmtId="9" fontId="13" fillId="22" borderId="4" xfId="96" applyFont="1" applyFill="1" applyBorder="1" applyAlignment="1" applyProtection="1">
      <alignment horizontal="right" wrapText="1"/>
    </xf>
    <xf numFmtId="4" fontId="10" fillId="0" borderId="4" xfId="68" applyNumberFormat="1" applyFont="1" applyBorder="1" applyAlignment="1" applyProtection="1">
      <alignment horizontal="right" wrapText="1"/>
      <protection locked="0"/>
    </xf>
    <xf numFmtId="4" fontId="13" fillId="22" borderId="4" xfId="68" applyNumberFormat="1" applyFont="1" applyFill="1" applyBorder="1" applyAlignment="1" applyProtection="1">
      <alignment horizontal="right" wrapText="1"/>
    </xf>
    <xf numFmtId="4" fontId="13" fillId="2" borderId="4" xfId="68" applyNumberFormat="1" applyFont="1" applyFill="1" applyBorder="1" applyAlignment="1" applyProtection="1">
      <alignment horizontal="right" wrapText="1"/>
      <protection locked="0"/>
    </xf>
    <xf numFmtId="4" fontId="13" fillId="21" borderId="4" xfId="68" applyNumberFormat="1" applyFont="1" applyFill="1" applyBorder="1" applyAlignment="1" applyProtection="1">
      <alignment horizontal="right" wrapText="1"/>
      <protection locked="0"/>
    </xf>
    <xf numFmtId="43" fontId="10" fillId="0" borderId="14" xfId="1" applyFont="1" applyBorder="1" applyAlignment="1">
      <alignment horizontal="right" wrapText="1"/>
    </xf>
    <xf numFmtId="43" fontId="10" fillId="3" borderId="14" xfId="1" applyFont="1" applyFill="1" applyBorder="1" applyAlignment="1">
      <alignment horizontal="right" wrapText="1"/>
    </xf>
    <xf numFmtId="43" fontId="10" fillId="0" borderId="14" xfId="1" applyFont="1" applyBorder="1" applyAlignment="1" applyProtection="1">
      <alignment horizontal="right" wrapText="1"/>
      <protection locked="0"/>
    </xf>
    <xf numFmtId="43" fontId="13" fillId="3" borderId="14" xfId="1" applyFont="1" applyFill="1" applyBorder="1" applyAlignment="1">
      <alignment horizontal="right"/>
    </xf>
    <xf numFmtId="43" fontId="13" fillId="3" borderId="23" xfId="1" applyFont="1" applyFill="1" applyBorder="1" applyAlignment="1">
      <alignment horizontal="right"/>
    </xf>
    <xf numFmtId="43" fontId="13" fillId="16" borderId="39" xfId="1" applyFont="1" applyFill="1" applyBorder="1" applyAlignment="1"/>
    <xf numFmtId="43" fontId="10" fillId="23" borderId="14" xfId="1" applyFont="1" applyFill="1" applyBorder="1"/>
    <xf numFmtId="43" fontId="70" fillId="0" borderId="0" xfId="1" applyFont="1"/>
    <xf numFmtId="43" fontId="10" fillId="0" borderId="0" xfId="1" applyFont="1" applyBorder="1" applyProtection="1">
      <protection locked="0"/>
    </xf>
    <xf numFmtId="43" fontId="10" fillId="0" borderId="14" xfId="1" applyFont="1" applyBorder="1" applyAlignment="1">
      <alignment horizontal="center" vertical="center" wrapText="1"/>
    </xf>
    <xf numFmtId="43" fontId="13" fillId="0" borderId="41" xfId="1" applyFont="1" applyBorder="1" applyAlignment="1" applyProtection="1"/>
    <xf numFmtId="43" fontId="13" fillId="0" borderId="14" xfId="1" applyFont="1" applyBorder="1" applyAlignment="1" applyProtection="1">
      <alignment horizontal="center" vertical="center" wrapText="1"/>
    </xf>
    <xf numFmtId="43" fontId="70" fillId="0" borderId="35" xfId="1" applyFont="1" applyBorder="1"/>
    <xf numFmtId="43" fontId="13" fillId="0" borderId="14" xfId="1" applyFont="1" applyBorder="1" applyAlignment="1" applyProtection="1"/>
    <xf numFmtId="43" fontId="10" fillId="0" borderId="14" xfId="1" applyFont="1" applyBorder="1" applyAlignment="1">
      <alignment horizontal="center" vertical="top" wrapText="1"/>
    </xf>
    <xf numFmtId="43" fontId="10" fillId="0" borderId="14" xfId="1" applyFont="1" applyBorder="1" applyAlignment="1">
      <alignment horizontal="right" vertical="top" wrapText="1"/>
    </xf>
    <xf numFmtId="43" fontId="10" fillId="0" borderId="14" xfId="1" applyFont="1" applyBorder="1" applyAlignment="1" applyProtection="1">
      <alignment horizontal="right" vertical="top" wrapText="1"/>
      <protection locked="0"/>
    </xf>
    <xf numFmtId="43" fontId="13" fillId="0" borderId="14" xfId="1" applyFont="1" applyBorder="1" applyAlignment="1">
      <alignment horizontal="right" vertical="top" wrapText="1"/>
    </xf>
    <xf numFmtId="43" fontId="44" fillId="0" borderId="35" xfId="1" applyFont="1" applyBorder="1" applyAlignment="1">
      <alignment horizontal="right" vertical="top" wrapText="1"/>
    </xf>
    <xf numFmtId="43" fontId="13" fillId="0" borderId="39" xfId="1" applyFont="1" applyBorder="1" applyAlignment="1">
      <alignment horizontal="right" wrapText="1"/>
    </xf>
    <xf numFmtId="43" fontId="13" fillId="0" borderId="41" xfId="1" applyFont="1" applyBorder="1" applyAlignment="1">
      <alignment vertical="center" wrapText="1"/>
    </xf>
    <xf numFmtId="43" fontId="69" fillId="0" borderId="4" xfId="1" applyFont="1" applyFill="1" applyBorder="1"/>
    <xf numFmtId="43" fontId="13" fillId="0" borderId="23" xfId="1" applyFont="1" applyBorder="1" applyAlignment="1">
      <alignment vertical="center" wrapText="1"/>
    </xf>
    <xf numFmtId="43" fontId="13" fillId="0" borderId="0" xfId="1" applyFont="1" applyBorder="1" applyAlignment="1">
      <alignment vertical="center" wrapText="1"/>
    </xf>
    <xf numFmtId="43" fontId="10" fillId="0" borderId="0" xfId="80" applyNumberFormat="1" applyFont="1"/>
    <xf numFmtId="43" fontId="10" fillId="21" borderId="0" xfId="1" applyFont="1" applyFill="1"/>
    <xf numFmtId="2" fontId="11" fillId="0" borderId="4" xfId="3" applyNumberFormat="1" applyFont="1" applyFill="1" applyBorder="1" applyAlignment="1" applyProtection="1">
      <alignment horizontal="center" vertical="center"/>
      <protection locked="0"/>
    </xf>
    <xf numFmtId="2" fontId="58" fillId="0" borderId="4" xfId="3" applyNumberFormat="1" applyFont="1" applyFill="1" applyBorder="1" applyAlignment="1" applyProtection="1">
      <alignment horizontal="center" vertical="center"/>
      <protection locked="0"/>
    </xf>
    <xf numFmtId="0" fontId="10" fillId="0" borderId="4" xfId="2"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4" fontId="41" fillId="24" borderId="4" xfId="2" applyNumberFormat="1" applyFont="1" applyFill="1" applyBorder="1" applyAlignment="1">
      <alignment horizontal="center" vertical="center" wrapText="1"/>
    </xf>
    <xf numFmtId="0" fontId="38" fillId="24" borderId="4" xfId="2" applyNumberFormat="1" applyFont="1" applyFill="1" applyBorder="1" applyAlignment="1">
      <alignment horizontal="center" vertical="center" wrapText="1"/>
    </xf>
    <xf numFmtId="2" fontId="58" fillId="18" borderId="4" xfId="3" applyNumberFormat="1" applyFont="1" applyFill="1" applyBorder="1" applyAlignment="1" applyProtection="1">
      <alignment horizontal="center" vertical="center"/>
      <protection locked="0"/>
    </xf>
    <xf numFmtId="2" fontId="10" fillId="0" borderId="4" xfId="2" applyNumberFormat="1"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0" fontId="10" fillId="0" borderId="4" xfId="2" applyFont="1" applyFill="1" applyBorder="1" applyAlignment="1">
      <alignment horizontal="center" vertical="center" wrapText="1"/>
    </xf>
    <xf numFmtId="0" fontId="10" fillId="0" borderId="4" xfId="2" applyFont="1" applyFill="1" applyBorder="1" applyAlignment="1">
      <alignment horizontal="center" vertical="center" wrapText="1"/>
    </xf>
    <xf numFmtId="2" fontId="11" fillId="3" borderId="4" xfId="3" applyNumberFormat="1" applyFont="1" applyFill="1" applyBorder="1" applyAlignment="1" applyProtection="1">
      <alignment horizontal="center" vertical="center"/>
      <protection locked="0"/>
    </xf>
    <xf numFmtId="0" fontId="3" fillId="0" borderId="4" xfId="2"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0" fontId="10" fillId="0" borderId="4" xfId="2" applyFont="1" applyFill="1" applyBorder="1" applyAlignment="1">
      <alignment horizontal="center" vertical="center" wrapText="1"/>
    </xf>
    <xf numFmtId="2" fontId="3" fillId="0" borderId="36" xfId="2" applyNumberFormat="1" applyFont="1" applyFill="1" applyBorder="1" applyAlignment="1">
      <alignment horizontal="center" vertical="center" wrapText="1"/>
    </xf>
    <xf numFmtId="2" fontId="3" fillId="0" borderId="4" xfId="2" applyNumberFormat="1" applyFont="1" applyFill="1" applyBorder="1" applyAlignment="1">
      <alignment horizontal="center" vertical="center" wrapText="1"/>
    </xf>
    <xf numFmtId="2" fontId="3" fillId="0" borderId="24" xfId="2" applyNumberFormat="1" applyFont="1" applyFill="1" applyBorder="1" applyAlignment="1">
      <alignment horizontal="center" vertical="center" wrapText="1"/>
    </xf>
    <xf numFmtId="43" fontId="44" fillId="5" borderId="4" xfId="1"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2" fontId="10" fillId="0" borderId="4" xfId="2" applyNumberFormat="1"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2" fontId="43" fillId="0" borderId="4" xfId="2" applyNumberFormat="1" applyFont="1" applyFill="1" applyBorder="1" applyAlignment="1">
      <alignment horizontal="center" vertical="center" wrapText="1"/>
    </xf>
    <xf numFmtId="0" fontId="10" fillId="0" borderId="4" xfId="2" applyFont="1" applyFill="1" applyBorder="1" applyAlignment="1">
      <alignment horizontal="center" vertical="center" wrapText="1"/>
    </xf>
    <xf numFmtId="2" fontId="3" fillId="0" borderId="4" xfId="2" applyNumberFormat="1" applyFont="1" applyFill="1" applyBorder="1" applyAlignment="1">
      <alignment horizontal="center" vertical="center" wrapText="1"/>
    </xf>
    <xf numFmtId="169" fontId="10" fillId="25" borderId="4" xfId="2" applyNumberFormat="1" applyFont="1" applyFill="1" applyBorder="1" applyAlignment="1">
      <alignment horizontal="center" vertical="center" wrapText="1"/>
    </xf>
    <xf numFmtId="169" fontId="10" fillId="25" borderId="4" xfId="1" applyNumberFormat="1" applyFont="1" applyFill="1" applyBorder="1" applyAlignment="1">
      <alignment horizontal="center" vertical="center" wrapText="1"/>
    </xf>
    <xf numFmtId="166" fontId="38" fillId="25" borderId="4" xfId="1" applyNumberFormat="1" applyFont="1" applyFill="1" applyBorder="1" applyAlignment="1">
      <alignment horizontal="center" vertical="center" wrapText="1"/>
    </xf>
    <xf numFmtId="0" fontId="38" fillId="5" borderId="4" xfId="2" applyNumberFormat="1" applyFont="1" applyFill="1" applyBorder="1" applyAlignment="1">
      <alignment horizontal="right" vertical="center" wrapText="1"/>
    </xf>
    <xf numFmtId="2" fontId="10" fillId="0" borderId="4" xfId="2" applyNumberFormat="1" applyFont="1" applyFill="1" applyBorder="1" applyAlignment="1">
      <alignment horizontal="center" vertical="center" wrapText="1"/>
    </xf>
    <xf numFmtId="2" fontId="43" fillId="0" borderId="4" xfId="2" applyNumberFormat="1" applyFont="1" applyFill="1" applyBorder="1" applyAlignment="1">
      <alignment horizontal="center" vertical="center" wrapText="1"/>
    </xf>
    <xf numFmtId="0" fontId="10" fillId="0" borderId="4" xfId="2" applyFont="1" applyFill="1" applyBorder="1" applyAlignment="1">
      <alignment horizontal="center" vertical="center" wrapText="1"/>
    </xf>
    <xf numFmtId="0" fontId="38" fillId="26" borderId="4" xfId="2" applyNumberFormat="1" applyFont="1" applyFill="1" applyBorder="1" applyAlignment="1">
      <alignment horizontal="right" vertical="center" wrapText="1"/>
    </xf>
    <xf numFmtId="4" fontId="38" fillId="26" borderId="4" xfId="2" applyNumberFormat="1" applyFont="1" applyFill="1" applyBorder="1" applyAlignment="1">
      <alignment horizontal="center" vertical="center" wrapText="1"/>
    </xf>
    <xf numFmtId="4" fontId="38" fillId="3" borderId="4" xfId="2"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0" fontId="10" fillId="0" borderId="4" xfId="2" applyFont="1" applyFill="1" applyBorder="1" applyAlignment="1">
      <alignment horizontal="center" vertical="center" wrapText="1"/>
    </xf>
    <xf numFmtId="9" fontId="10" fillId="8" borderId="4" xfId="2"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0" fontId="10" fillId="0" borderId="4" xfId="2" applyFont="1" applyFill="1" applyBorder="1" applyAlignment="1">
      <alignment horizontal="center" vertical="center" wrapText="1"/>
    </xf>
    <xf numFmtId="43" fontId="38" fillId="18" borderId="4" xfId="1" applyFont="1" applyFill="1" applyBorder="1" applyAlignment="1">
      <alignment horizontal="center" vertical="center" wrapText="1"/>
    </xf>
    <xf numFmtId="0" fontId="11" fillId="0" borderId="0" xfId="77" applyFont="1" applyFill="1" applyBorder="1" applyAlignment="1" applyProtection="1">
      <alignment vertical="center" wrapText="1"/>
      <protection locked="0"/>
    </xf>
    <xf numFmtId="2" fontId="11" fillId="3" borderId="4" xfId="3" applyNumberFormat="1" applyFont="1" applyFill="1" applyBorder="1" applyAlignment="1" applyProtection="1">
      <alignment horizontal="center" vertical="center"/>
      <protection locked="0"/>
    </xf>
    <xf numFmtId="49" fontId="11" fillId="3" borderId="4" xfId="3" applyNumberFormat="1" applyFont="1" applyFill="1" applyBorder="1" applyAlignment="1" applyProtection="1">
      <alignment horizontal="center" vertical="center"/>
      <protection locked="0"/>
    </xf>
    <xf numFmtId="0" fontId="11" fillId="3" borderId="4" xfId="76" applyFont="1" applyFill="1" applyBorder="1" applyAlignment="1" applyProtection="1">
      <alignment horizontal="left" vertical="center" wrapText="1"/>
      <protection locked="0"/>
    </xf>
    <xf numFmtId="16" fontId="10" fillId="3" borderId="0" xfId="3" applyNumberFormat="1" applyFont="1" applyFill="1"/>
    <xf numFmtId="0" fontId="11" fillId="3" borderId="4" xfId="77" applyFont="1" applyFill="1" applyBorder="1" applyAlignment="1" applyProtection="1">
      <alignment vertical="center" wrapText="1"/>
      <protection locked="0"/>
    </xf>
    <xf numFmtId="4" fontId="10" fillId="3" borderId="4" xfId="9" applyNumberFormat="1" applyFont="1" applyFill="1" applyBorder="1" applyAlignment="1" applyProtection="1">
      <alignment horizontal="center" vertical="center" wrapText="1"/>
      <protection locked="0"/>
    </xf>
    <xf numFmtId="2" fontId="11" fillId="8" borderId="4" xfId="3" applyNumberFormat="1" applyFont="1" applyFill="1" applyBorder="1" applyAlignment="1" applyProtection="1">
      <alignment horizontal="center" vertical="center"/>
      <protection locked="0"/>
    </xf>
    <xf numFmtId="4" fontId="13" fillId="13" borderId="4" xfId="2" applyNumberFormat="1" applyFont="1" applyFill="1" applyBorder="1" applyAlignment="1">
      <alignment horizontal="center" vertical="center" wrapText="1"/>
    </xf>
    <xf numFmtId="4" fontId="13" fillId="12" borderId="4" xfId="2" applyNumberFormat="1" applyFont="1" applyFill="1" applyBorder="1" applyAlignment="1">
      <alignment horizontal="center" vertical="center" wrapText="1"/>
    </xf>
    <xf numFmtId="2" fontId="10" fillId="27" borderId="4" xfId="9" applyNumberFormat="1" applyFont="1" applyFill="1" applyBorder="1" applyAlignment="1" applyProtection="1">
      <alignment horizontal="center" vertical="top" wrapText="1"/>
      <protection locked="0"/>
    </xf>
    <xf numFmtId="2" fontId="10" fillId="27" borderId="4" xfId="9" applyNumberFormat="1" applyFont="1" applyFill="1" applyBorder="1" applyAlignment="1" applyProtection="1">
      <alignment horizontal="center" vertical="center" wrapText="1"/>
      <protection locked="0"/>
    </xf>
    <xf numFmtId="2" fontId="10" fillId="26" borderId="4" xfId="9" applyNumberFormat="1" applyFont="1" applyFill="1" applyBorder="1" applyAlignment="1" applyProtection="1">
      <alignment horizontal="center" vertical="center" wrapText="1"/>
      <protection locked="0"/>
    </xf>
    <xf numFmtId="4" fontId="10" fillId="26" borderId="4" xfId="9" applyNumberFormat="1" applyFont="1" applyFill="1" applyBorder="1" applyAlignment="1" applyProtection="1">
      <alignment vertical="center" wrapText="1"/>
      <protection locked="0"/>
    </xf>
    <xf numFmtId="4" fontId="10" fillId="26" borderId="4" xfId="9" applyNumberFormat="1" applyFont="1" applyFill="1" applyBorder="1" applyAlignment="1" applyProtection="1">
      <alignment horizontal="center" vertical="center" wrapText="1"/>
      <protection locked="0"/>
    </xf>
    <xf numFmtId="4" fontId="10" fillId="26" borderId="4" xfId="2" applyNumberFormat="1" applyFont="1" applyFill="1" applyBorder="1" applyAlignment="1">
      <alignment horizontal="center" vertical="center" wrapText="1"/>
    </xf>
    <xf numFmtId="2" fontId="10" fillId="26" borderId="4" xfId="2" applyNumberFormat="1" applyFont="1" applyFill="1" applyBorder="1" applyAlignment="1">
      <alignment horizontal="center" vertical="top" wrapText="1"/>
    </xf>
    <xf numFmtId="2" fontId="10" fillId="26" borderId="4" xfId="9" applyNumberFormat="1" applyFont="1" applyFill="1" applyBorder="1" applyAlignment="1" applyProtection="1">
      <alignment horizontal="center" vertical="top" wrapText="1"/>
      <protection locked="0"/>
    </xf>
    <xf numFmtId="0" fontId="74" fillId="0" borderId="0" xfId="81" applyFont="1" applyAlignment="1">
      <alignment horizontal="center" vertical="center"/>
    </xf>
    <xf numFmtId="0" fontId="10" fillId="0" borderId="0" xfId="82" applyFont="1" applyAlignment="1">
      <alignment horizontal="center" vertical="center" wrapText="1"/>
    </xf>
    <xf numFmtId="0" fontId="10" fillId="0" borderId="0" xfId="81" applyFont="1" applyAlignment="1" applyProtection="1">
      <alignment horizontal="center" vertical="center" wrapText="1"/>
      <protection locked="0"/>
    </xf>
    <xf numFmtId="0" fontId="10" fillId="0" borderId="3" xfId="82" applyFont="1" applyBorder="1" applyAlignment="1">
      <alignment horizontal="right"/>
    </xf>
    <xf numFmtId="2" fontId="13" fillId="0" borderId="4" xfId="82" applyNumberFormat="1" applyFont="1" applyBorder="1" applyAlignment="1" applyProtection="1">
      <alignment horizontal="center" vertical="center" wrapText="1"/>
    </xf>
    <xf numFmtId="2" fontId="13" fillId="0" borderId="4" xfId="82" applyNumberFormat="1" applyFont="1" applyFill="1" applyBorder="1" applyAlignment="1" applyProtection="1">
      <alignment horizontal="center" vertical="center" wrapText="1"/>
      <protection locked="0"/>
    </xf>
    <xf numFmtId="2" fontId="13" fillId="0" borderId="6" xfId="82" applyNumberFormat="1" applyFont="1" applyBorder="1" applyAlignment="1" applyProtection="1">
      <alignment horizontal="center" vertical="center" wrapText="1"/>
      <protection locked="0"/>
    </xf>
    <xf numFmtId="2" fontId="13" fillId="0" borderId="5" xfId="82" applyNumberFormat="1" applyFont="1" applyBorder="1" applyAlignment="1" applyProtection="1">
      <alignment horizontal="center" vertical="center" wrapText="1"/>
      <protection locked="0"/>
    </xf>
    <xf numFmtId="2" fontId="13" fillId="0" borderId="7" xfId="82" applyNumberFormat="1" applyFont="1" applyBorder="1" applyAlignment="1" applyProtection="1">
      <alignment horizontal="center" vertical="center" wrapText="1"/>
      <protection locked="0"/>
    </xf>
    <xf numFmtId="3" fontId="10" fillId="0" borderId="4" xfId="79" applyNumberFormat="1" applyFont="1" applyBorder="1" applyAlignment="1" applyProtection="1">
      <alignment horizontal="center" vertical="top" wrapText="1"/>
      <protection locked="0"/>
    </xf>
    <xf numFmtId="3" fontId="10" fillId="3" borderId="4" xfId="79" applyNumberFormat="1" applyFont="1" applyFill="1" applyBorder="1" applyAlignment="1" applyProtection="1">
      <alignment horizontal="center" vertical="top" wrapText="1"/>
      <protection locked="0"/>
    </xf>
    <xf numFmtId="0" fontId="10" fillId="0" borderId="25" xfId="79" applyFont="1" applyBorder="1" applyAlignment="1">
      <alignment horizontal="left"/>
    </xf>
    <xf numFmtId="0" fontId="10" fillId="0" borderId="24" xfId="79" applyFont="1" applyBorder="1" applyAlignment="1">
      <alignment horizontal="left"/>
    </xf>
    <xf numFmtId="0" fontId="13" fillId="16" borderId="40" xfId="0" applyFont="1" applyFill="1" applyBorder="1" applyAlignment="1">
      <alignment horizontal="left" wrapText="1"/>
    </xf>
    <xf numFmtId="0" fontId="13" fillId="16" borderId="36" xfId="0" applyFont="1" applyFill="1" applyBorder="1" applyAlignment="1">
      <alignment horizontal="left" wrapText="1"/>
    </xf>
    <xf numFmtId="0" fontId="13" fillId="3" borderId="49" xfId="79" applyFont="1" applyFill="1" applyBorder="1" applyAlignment="1" applyProtection="1">
      <alignment horizontal="left" wrapText="1"/>
    </xf>
    <xf numFmtId="0" fontId="13" fillId="3" borderId="5" xfId="79" applyFont="1" applyFill="1" applyBorder="1" applyAlignment="1" applyProtection="1">
      <alignment horizontal="left" wrapText="1"/>
    </xf>
    <xf numFmtId="0" fontId="13" fillId="3" borderId="7" xfId="79" applyFont="1" applyFill="1" applyBorder="1" applyAlignment="1" applyProtection="1">
      <alignment horizontal="left" wrapText="1"/>
    </xf>
    <xf numFmtId="0" fontId="13" fillId="0" borderId="49" xfId="79" applyFont="1" applyBorder="1" applyAlignment="1">
      <alignment horizontal="left" vertical="center"/>
    </xf>
    <xf numFmtId="0" fontId="13" fillId="0" borderId="5" xfId="79" applyFont="1" applyBorder="1" applyAlignment="1">
      <alignment horizontal="left" vertical="center"/>
    </xf>
    <xf numFmtId="0" fontId="13" fillId="0" borderId="7" xfId="79" applyFont="1" applyBorder="1" applyAlignment="1">
      <alignment horizontal="left" vertical="center"/>
    </xf>
    <xf numFmtId="0" fontId="13" fillId="0" borderId="0" xfId="79" applyFont="1" applyAlignment="1">
      <alignment horizontal="center" vertical="center" wrapText="1"/>
    </xf>
    <xf numFmtId="0" fontId="10" fillId="0" borderId="4" xfId="79" applyFont="1" applyBorder="1" applyAlignment="1" applyProtection="1">
      <alignment horizontal="center" vertical="center" wrapText="1"/>
      <protection locked="0"/>
    </xf>
    <xf numFmtId="0" fontId="13" fillId="0" borderId="15" xfId="79" applyFont="1" applyBorder="1" applyAlignment="1">
      <alignment horizontal="left" vertical="center"/>
    </xf>
    <xf numFmtId="0" fontId="13" fillId="0" borderId="4" xfId="79" applyFont="1" applyBorder="1" applyAlignment="1">
      <alignment horizontal="left" vertical="center"/>
    </xf>
    <xf numFmtId="0" fontId="13" fillId="0" borderId="15" xfId="79" applyFont="1" applyBorder="1" applyAlignment="1">
      <alignment horizontal="left"/>
    </xf>
    <xf numFmtId="0" fontId="13" fillId="0" borderId="4" xfId="79" applyFont="1" applyBorder="1" applyAlignment="1">
      <alignment horizontal="left"/>
    </xf>
    <xf numFmtId="0" fontId="13" fillId="0" borderId="14" xfId="79" applyFont="1" applyBorder="1" applyAlignment="1">
      <alignment horizontal="left"/>
    </xf>
    <xf numFmtId="0" fontId="10" fillId="0" borderId="6" xfId="79" applyFont="1" applyBorder="1" applyAlignment="1" applyProtection="1">
      <alignment horizontal="center" vertical="top" wrapText="1"/>
      <protection locked="0"/>
    </xf>
    <xf numFmtId="0" fontId="10" fillId="0" borderId="5" xfId="79" applyFont="1" applyBorder="1" applyAlignment="1" applyProtection="1">
      <alignment horizontal="center" vertical="top" wrapText="1"/>
      <protection locked="0"/>
    </xf>
    <xf numFmtId="0" fontId="10" fillId="0" borderId="7" xfId="79" applyFont="1" applyBorder="1" applyAlignment="1" applyProtection="1">
      <alignment horizontal="center" vertical="top" wrapText="1"/>
      <protection locked="0"/>
    </xf>
    <xf numFmtId="49" fontId="10" fillId="0" borderId="4" xfId="79" applyNumberFormat="1" applyFont="1" applyBorder="1" applyAlignment="1" applyProtection="1">
      <alignment horizontal="center" wrapText="1"/>
      <protection locked="0"/>
    </xf>
    <xf numFmtId="0" fontId="13" fillId="0" borderId="49" xfId="79" applyFont="1" applyBorder="1" applyAlignment="1" applyProtection="1">
      <alignment horizontal="left" wrapText="1"/>
    </xf>
    <xf numFmtId="0" fontId="13" fillId="0" borderId="5" xfId="79" applyFont="1" applyBorder="1" applyAlignment="1" applyProtection="1">
      <alignment horizontal="left" wrapText="1"/>
    </xf>
    <xf numFmtId="0" fontId="13" fillId="0" borderId="7" xfId="79" applyFont="1" applyBorder="1" applyAlignment="1" applyProtection="1">
      <alignment horizontal="left" wrapText="1"/>
    </xf>
    <xf numFmtId="0" fontId="13" fillId="0" borderId="49" xfId="79" applyFont="1" applyBorder="1" applyAlignment="1">
      <alignment horizontal="left"/>
    </xf>
    <xf numFmtId="0" fontId="13" fillId="0" borderId="5" xfId="79" applyFont="1" applyBorder="1" applyAlignment="1">
      <alignment horizontal="left"/>
    </xf>
    <xf numFmtId="0" fontId="13" fillId="0" borderId="41" xfId="79" applyFont="1" applyBorder="1" applyAlignment="1">
      <alignment horizontal="left"/>
    </xf>
    <xf numFmtId="0" fontId="10" fillId="0" borderId="6" xfId="79" applyFont="1" applyBorder="1" applyAlignment="1">
      <alignment horizontal="center" vertical="top" wrapText="1"/>
    </xf>
    <xf numFmtId="0" fontId="10" fillId="0" borderId="5" xfId="79" applyFont="1" applyBorder="1" applyAlignment="1">
      <alignment horizontal="center" vertical="top" wrapText="1"/>
    </xf>
    <xf numFmtId="0" fontId="10" fillId="0" borderId="7" xfId="79" applyFont="1" applyBorder="1" applyAlignment="1">
      <alignment horizontal="center" vertical="top" wrapText="1"/>
    </xf>
    <xf numFmtId="0" fontId="13" fillId="0" borderId="15" xfId="79" applyFont="1" applyBorder="1" applyAlignment="1" applyProtection="1">
      <alignment horizontal="left"/>
    </xf>
    <xf numFmtId="0" fontId="13" fillId="0" borderId="4" xfId="79" applyFont="1" applyBorder="1" applyAlignment="1" applyProtection="1">
      <alignment horizontal="left"/>
    </xf>
    <xf numFmtId="0" fontId="13" fillId="0" borderId="14" xfId="79" applyFont="1" applyBorder="1" applyAlignment="1" applyProtection="1">
      <alignment horizontal="left"/>
    </xf>
    <xf numFmtId="0" fontId="58" fillId="0" borderId="4" xfId="79" applyFont="1" applyBorder="1" applyAlignment="1" applyProtection="1">
      <alignment horizontal="center" wrapText="1"/>
    </xf>
    <xf numFmtId="0" fontId="13" fillId="0" borderId="2" xfId="79" applyFont="1" applyBorder="1" applyAlignment="1">
      <alignment horizontal="center" vertical="top" wrapText="1"/>
    </xf>
    <xf numFmtId="0" fontId="13" fillId="0" borderId="14" xfId="79" applyFont="1" applyBorder="1" applyAlignment="1">
      <alignment horizontal="left" vertical="center"/>
    </xf>
    <xf numFmtId="49" fontId="36" fillId="0" borderId="4" xfId="79" applyNumberFormat="1" applyFont="1" applyBorder="1" applyAlignment="1">
      <alignment horizontal="center" vertical="center" wrapText="1"/>
    </xf>
    <xf numFmtId="0" fontId="69" fillId="0" borderId="6" xfId="79" applyFont="1" applyFill="1" applyBorder="1" applyAlignment="1" applyProtection="1">
      <alignment horizontal="left" wrapText="1"/>
      <protection locked="0"/>
    </xf>
    <xf numFmtId="0" fontId="69" fillId="0" borderId="5" xfId="79" applyFont="1" applyFill="1" applyBorder="1" applyAlignment="1" applyProtection="1">
      <alignment horizontal="left" wrapText="1"/>
      <protection locked="0"/>
    </xf>
    <xf numFmtId="0" fontId="69" fillId="0" borderId="7" xfId="79" applyFont="1" applyFill="1" applyBorder="1" applyAlignment="1" applyProtection="1">
      <alignment horizontal="left" wrapText="1"/>
      <protection locked="0"/>
    </xf>
    <xf numFmtId="0" fontId="13" fillId="0" borderId="25" xfId="79" applyFont="1" applyBorder="1" applyAlignment="1">
      <alignment horizontal="left" vertical="center"/>
    </xf>
    <xf numFmtId="0" fontId="13" fillId="0" borderId="24" xfId="79" applyFont="1" applyBorder="1" applyAlignment="1">
      <alignment horizontal="left" vertical="center"/>
    </xf>
    <xf numFmtId="0" fontId="13" fillId="0" borderId="49" xfId="79" applyFont="1" applyBorder="1" applyAlignment="1">
      <alignment horizontal="left" vertical="top" wrapText="1"/>
    </xf>
    <xf numFmtId="0" fontId="13" fillId="0" borderId="5" xfId="79" applyFont="1" applyBorder="1" applyAlignment="1">
      <alignment horizontal="left" vertical="top" wrapText="1"/>
    </xf>
    <xf numFmtId="0" fontId="13" fillId="0" borderId="7" xfId="79" applyFont="1" applyBorder="1" applyAlignment="1">
      <alignment horizontal="left" vertical="top" wrapText="1"/>
    </xf>
    <xf numFmtId="0" fontId="13" fillId="3" borderId="11" xfId="79" applyFont="1" applyFill="1" applyBorder="1" applyAlignment="1" applyProtection="1">
      <alignment horizontal="left" wrapText="1"/>
    </xf>
    <xf numFmtId="0" fontId="13" fillId="3" borderId="10" xfId="79" applyFont="1" applyFill="1" applyBorder="1" applyAlignment="1" applyProtection="1">
      <alignment horizontal="left" wrapText="1"/>
    </xf>
    <xf numFmtId="0" fontId="13" fillId="3" borderId="13" xfId="79" applyFont="1" applyFill="1" applyBorder="1" applyAlignment="1" applyProtection="1">
      <alignment horizontal="left" wrapText="1"/>
    </xf>
    <xf numFmtId="0" fontId="13" fillId="0" borderId="31" xfId="79" applyFont="1" applyBorder="1" applyAlignment="1">
      <alignment horizontal="left"/>
    </xf>
    <xf numFmtId="0" fontId="13" fillId="0" borderId="18" xfId="79" applyFont="1" applyBorder="1" applyAlignment="1">
      <alignment horizontal="left"/>
    </xf>
    <xf numFmtId="0" fontId="13" fillId="0" borderId="30" xfId="79" applyFont="1" applyBorder="1" applyAlignment="1">
      <alignment horizontal="left"/>
    </xf>
    <xf numFmtId="0" fontId="13" fillId="0" borderId="25" xfId="79" applyFont="1" applyBorder="1" applyAlignment="1">
      <alignment horizontal="left"/>
    </xf>
    <xf numFmtId="0" fontId="13" fillId="0" borderId="24" xfId="79" applyFont="1" applyBorder="1" applyAlignment="1">
      <alignment horizontal="left"/>
    </xf>
    <xf numFmtId="0" fontId="13" fillId="0" borderId="40" xfId="79" applyFont="1" applyBorder="1" applyAlignment="1">
      <alignment horizontal="left" vertical="center" wrapText="1"/>
    </xf>
    <xf numFmtId="0" fontId="13" fillId="0" borderId="36" xfId="79" applyFont="1" applyBorder="1" applyAlignment="1">
      <alignment horizontal="left" vertical="center" wrapText="1"/>
    </xf>
    <xf numFmtId="0" fontId="72" fillId="0" borderId="15" xfId="79" applyFont="1" applyBorder="1" applyAlignment="1">
      <alignment horizontal="left" vertical="center"/>
    </xf>
    <xf numFmtId="0" fontId="72" fillId="0" borderId="4" xfId="79" applyFont="1" applyBorder="1" applyAlignment="1">
      <alignment horizontal="left" vertical="center"/>
    </xf>
    <xf numFmtId="0" fontId="72" fillId="0" borderId="14" xfId="79" applyFont="1" applyBorder="1" applyAlignment="1">
      <alignment horizontal="left" vertical="center"/>
    </xf>
    <xf numFmtId="0" fontId="13" fillId="0" borderId="29" xfId="79" applyFont="1" applyBorder="1" applyAlignment="1">
      <alignment horizontal="left"/>
    </xf>
    <xf numFmtId="0" fontId="13" fillId="0" borderId="42" xfId="79" applyFont="1" applyBorder="1" applyAlignment="1">
      <alignment horizontal="left"/>
    </xf>
    <xf numFmtId="49" fontId="10" fillId="0" borderId="6" xfId="79" applyNumberFormat="1" applyFont="1" applyBorder="1" applyAlignment="1" applyProtection="1">
      <alignment horizontal="left" vertical="center" wrapText="1"/>
      <protection locked="0"/>
    </xf>
    <xf numFmtId="49" fontId="10" fillId="0" borderId="7" xfId="79" applyNumberFormat="1" applyFont="1" applyBorder="1" applyAlignment="1" applyProtection="1">
      <alignment horizontal="left" vertical="center" wrapText="1"/>
      <protection locked="0"/>
    </xf>
    <xf numFmtId="49" fontId="10" fillId="0" borderId="6" xfId="79" applyNumberFormat="1" applyFont="1" applyBorder="1" applyAlignment="1" applyProtection="1">
      <alignment horizontal="left" vertical="center"/>
      <protection locked="0"/>
    </xf>
    <xf numFmtId="49" fontId="10" fillId="0" borderId="7" xfId="79" applyNumberFormat="1" applyFont="1" applyBorder="1" applyAlignment="1" applyProtection="1">
      <alignment horizontal="left" vertical="center"/>
      <protection locked="0"/>
    </xf>
    <xf numFmtId="0" fontId="13" fillId="0" borderId="41" xfId="79" applyFont="1" applyBorder="1" applyAlignment="1">
      <alignment horizontal="left" vertical="center"/>
    </xf>
    <xf numFmtId="0" fontId="10" fillId="0" borderId="6" xfId="79" applyFont="1" applyBorder="1" applyAlignment="1">
      <alignment horizontal="center" vertical="center"/>
    </xf>
    <xf numFmtId="0" fontId="10" fillId="0" borderId="7" xfId="79" applyFont="1" applyBorder="1" applyAlignment="1">
      <alignment horizontal="center" vertical="center"/>
    </xf>
    <xf numFmtId="0" fontId="13" fillId="0" borderId="49" xfId="79" applyFont="1" applyBorder="1" applyAlignment="1">
      <alignment horizontal="left" wrapText="1"/>
    </xf>
    <xf numFmtId="0" fontId="13" fillId="0" borderId="5" xfId="79" applyFont="1" applyBorder="1" applyAlignment="1">
      <alignment horizontal="left" wrapText="1"/>
    </xf>
    <xf numFmtId="0" fontId="13" fillId="0" borderId="41" xfId="79" applyFont="1" applyBorder="1" applyAlignment="1">
      <alignment horizontal="left" wrapText="1"/>
    </xf>
    <xf numFmtId="0" fontId="10" fillId="0" borderId="6" xfId="79" applyFont="1" applyBorder="1" applyAlignment="1">
      <alignment horizontal="center" vertical="center" wrapText="1"/>
    </xf>
    <xf numFmtId="0" fontId="10" fillId="0" borderId="5" xfId="79" applyFont="1" applyBorder="1" applyAlignment="1">
      <alignment horizontal="center" vertical="center" wrapText="1"/>
    </xf>
    <xf numFmtId="3" fontId="10" fillId="0" borderId="6" xfId="79" applyNumberFormat="1" applyFont="1" applyBorder="1" applyAlignment="1" applyProtection="1">
      <alignment horizontal="center" vertical="top" wrapText="1"/>
      <protection locked="0"/>
    </xf>
    <xf numFmtId="3" fontId="10" fillId="0" borderId="5" xfId="79" applyNumberFormat="1" applyFont="1" applyBorder="1" applyAlignment="1" applyProtection="1">
      <alignment horizontal="center" vertical="top" wrapText="1"/>
      <protection locked="0"/>
    </xf>
    <xf numFmtId="0" fontId="38" fillId="0" borderId="0" xfId="79" applyFont="1" applyAlignment="1">
      <alignment horizontal="center" vertical="center" wrapText="1"/>
    </xf>
    <xf numFmtId="0" fontId="38" fillId="0" borderId="0" xfId="79" applyFont="1" applyAlignment="1">
      <alignment horizontal="center" vertical="center"/>
    </xf>
    <xf numFmtId="0" fontId="10" fillId="0" borderId="4" xfId="79" applyFont="1" applyBorder="1" applyAlignment="1">
      <alignment horizontal="center" vertical="center"/>
    </xf>
    <xf numFmtId="0" fontId="10" fillId="0" borderId="6" xfId="79" applyFont="1" applyBorder="1" applyAlignment="1" applyProtection="1">
      <alignment horizontal="left"/>
      <protection locked="0"/>
    </xf>
    <xf numFmtId="0" fontId="10" fillId="0" borderId="7" xfId="79" applyFont="1" applyBorder="1" applyAlignment="1" applyProtection="1">
      <alignment horizontal="left"/>
      <protection locked="0"/>
    </xf>
    <xf numFmtId="0" fontId="13" fillId="0" borderId="49" xfId="79" applyFont="1" applyBorder="1" applyAlignment="1">
      <alignment horizontal="left" vertical="center" wrapText="1"/>
    </xf>
    <xf numFmtId="0" fontId="13" fillId="0" borderId="5" xfId="79" applyFont="1" applyBorder="1" applyAlignment="1">
      <alignment horizontal="left" vertical="center" wrapText="1"/>
    </xf>
    <xf numFmtId="0" fontId="13" fillId="0" borderId="7" xfId="79" applyFont="1" applyBorder="1" applyAlignment="1">
      <alignment horizontal="left" vertical="center" wrapText="1"/>
    </xf>
    <xf numFmtId="0" fontId="10" fillId="0" borderId="6" xfId="79" applyFont="1" applyBorder="1" applyAlignment="1" applyProtection="1">
      <alignment horizontal="left" vertical="center" wrapText="1"/>
      <protection locked="0"/>
    </xf>
    <xf numFmtId="0" fontId="10" fillId="0" borderId="5" xfId="79" applyFont="1" applyBorder="1" applyAlignment="1" applyProtection="1">
      <alignment horizontal="left" vertical="center" wrapText="1"/>
      <protection locked="0"/>
    </xf>
    <xf numFmtId="0" fontId="10" fillId="0" borderId="6" xfId="79" applyFont="1" applyBorder="1" applyAlignment="1">
      <alignment horizontal="left" wrapText="1"/>
    </xf>
    <xf numFmtId="0" fontId="10" fillId="0" borderId="7" xfId="79" applyFont="1" applyBorder="1" applyAlignment="1">
      <alignment horizontal="left" wrapText="1"/>
    </xf>
    <xf numFmtId="0" fontId="10" fillId="0" borderId="6" xfId="79" applyFont="1" applyBorder="1" applyAlignment="1" applyProtection="1">
      <alignment horizontal="center" vertical="center" wrapText="1"/>
      <protection locked="0"/>
    </xf>
    <xf numFmtId="0" fontId="10" fillId="0" borderId="7" xfId="79" applyFont="1" applyBorder="1" applyAlignment="1" applyProtection="1">
      <alignment horizontal="center" vertical="center" wrapText="1"/>
      <protection locked="0"/>
    </xf>
    <xf numFmtId="0" fontId="10" fillId="0" borderId="5" xfId="79" applyFont="1" applyBorder="1" applyAlignment="1" applyProtection="1">
      <alignment horizontal="left"/>
      <protection locked="0"/>
    </xf>
    <xf numFmtId="0" fontId="72" fillId="0" borderId="49" xfId="79" applyFont="1" applyBorder="1" applyAlignment="1">
      <alignment horizontal="left"/>
    </xf>
    <xf numFmtId="0" fontId="72" fillId="0" borderId="5" xfId="79" applyFont="1" applyBorder="1" applyAlignment="1">
      <alignment horizontal="left"/>
    </xf>
    <xf numFmtId="0" fontId="72" fillId="0" borderId="41" xfId="79" applyFont="1" applyBorder="1" applyAlignment="1">
      <alignment horizontal="left"/>
    </xf>
    <xf numFmtId="49" fontId="36" fillId="0" borderId="6" xfId="79" applyNumberFormat="1" applyFont="1" applyBorder="1" applyAlignment="1">
      <alignment horizontal="center" vertical="center" wrapText="1"/>
    </xf>
    <xf numFmtId="49" fontId="36" fillId="0" borderId="5" xfId="79" applyNumberFormat="1" applyFont="1" applyBorder="1" applyAlignment="1">
      <alignment horizontal="center" vertical="center" wrapText="1"/>
    </xf>
    <xf numFmtId="49" fontId="36" fillId="0" borderId="7" xfId="79" applyNumberFormat="1" applyFont="1" applyBorder="1" applyAlignment="1">
      <alignment horizontal="center" vertical="center" wrapText="1"/>
    </xf>
    <xf numFmtId="0" fontId="10" fillId="0" borderId="7" xfId="79" applyFont="1" applyBorder="1" applyAlignment="1" applyProtection="1">
      <alignment horizontal="left" vertical="center" wrapText="1"/>
      <protection locked="0"/>
    </xf>
    <xf numFmtId="0" fontId="13" fillId="0" borderId="41" xfId="79" applyFont="1" applyBorder="1" applyAlignment="1">
      <alignment horizontal="left" vertical="center" wrapText="1"/>
    </xf>
    <xf numFmtId="0" fontId="10" fillId="0" borderId="7" xfId="79" applyFont="1" applyBorder="1" applyAlignment="1">
      <alignment horizontal="center" vertical="center" wrapText="1"/>
    </xf>
    <xf numFmtId="4" fontId="10" fillId="0" borderId="6" xfId="79" applyNumberFormat="1" applyFont="1" applyBorder="1" applyAlignment="1" applyProtection="1">
      <alignment horizontal="center" vertical="center" wrapText="1"/>
      <protection locked="0"/>
    </xf>
    <xf numFmtId="4" fontId="10" fillId="0" borderId="7" xfId="79" applyNumberFormat="1" applyFont="1" applyBorder="1" applyAlignment="1" applyProtection="1">
      <alignment horizontal="center" vertical="center" wrapText="1"/>
      <protection locked="0"/>
    </xf>
    <xf numFmtId="0" fontId="10" fillId="0" borderId="6" xfId="79" applyFont="1" applyBorder="1" applyAlignment="1" applyProtection="1">
      <alignment horizontal="left" wrapText="1"/>
      <protection locked="0"/>
    </xf>
    <xf numFmtId="0" fontId="10" fillId="0" borderId="7" xfId="79" applyFont="1" applyBorder="1" applyAlignment="1" applyProtection="1">
      <alignment horizontal="left" wrapText="1"/>
      <protection locked="0"/>
    </xf>
    <xf numFmtId="0" fontId="10" fillId="0" borderId="34" xfId="79" applyFont="1" applyBorder="1" applyAlignment="1">
      <alignment horizontal="center" vertical="center"/>
    </xf>
    <xf numFmtId="0" fontId="10" fillId="0" borderId="31" xfId="79" applyFont="1" applyBorder="1" applyAlignment="1">
      <alignment horizontal="center" vertical="center"/>
    </xf>
    <xf numFmtId="49" fontId="10" fillId="0" borderId="17" xfId="79" applyNumberFormat="1" applyFont="1" applyBorder="1" applyAlignment="1" applyProtection="1">
      <alignment horizontal="center" vertical="center"/>
      <protection locked="0"/>
    </xf>
    <xf numFmtId="49" fontId="10" fillId="0" borderId="18" xfId="79" applyNumberFormat="1" applyFont="1" applyBorder="1" applyAlignment="1" applyProtection="1">
      <alignment horizontal="center" vertical="center"/>
      <protection locked="0"/>
    </xf>
    <xf numFmtId="0" fontId="10" fillId="0" borderId="6" xfId="79" applyFont="1" applyBorder="1" applyAlignment="1">
      <alignment horizontal="left"/>
    </xf>
    <xf numFmtId="0" fontId="10" fillId="0" borderId="5" xfId="79" applyFont="1" applyBorder="1" applyAlignment="1">
      <alignment horizontal="left"/>
    </xf>
    <xf numFmtId="14" fontId="58" fillId="0" borderId="0" xfId="3" applyNumberFormat="1" applyFont="1" applyFill="1" applyAlignment="1">
      <alignment horizontal="center"/>
    </xf>
    <xf numFmtId="0" fontId="58" fillId="0" borderId="0" xfId="75" applyFont="1" applyFill="1" applyBorder="1" applyAlignment="1" applyProtection="1">
      <alignment horizontal="left"/>
    </xf>
    <xf numFmtId="0" fontId="11" fillId="0" borderId="0" xfId="3" applyFont="1" applyFill="1" applyAlignment="1">
      <alignment horizontal="center"/>
    </xf>
    <xf numFmtId="0" fontId="59" fillId="0" borderId="0" xfId="3" applyFont="1" applyFill="1" applyAlignment="1" applyProtection="1">
      <alignment horizontal="center" vertical="center"/>
    </xf>
    <xf numFmtId="0" fontId="11" fillId="0" borderId="0" xfId="3" applyFont="1" applyFill="1" applyAlignment="1" applyProtection="1">
      <alignment horizontal="center" vertical="center"/>
    </xf>
    <xf numFmtId="0" fontId="58" fillId="0" borderId="0" xfId="3" applyFont="1" applyFill="1" applyAlignment="1" applyProtection="1">
      <alignment horizontal="center" vertical="center" wrapText="1"/>
      <protection locked="0"/>
    </xf>
    <xf numFmtId="0" fontId="11" fillId="0" borderId="0" xfId="3" applyFont="1" applyFill="1" applyAlignment="1">
      <alignment horizontal="left" wrapText="1"/>
    </xf>
    <xf numFmtId="2" fontId="11" fillId="3" borderId="4" xfId="3" applyNumberFormat="1" applyFont="1" applyFill="1" applyBorder="1" applyAlignment="1" applyProtection="1">
      <alignment horizontal="center" vertical="center"/>
      <protection locked="0"/>
    </xf>
    <xf numFmtId="2" fontId="11" fillId="0" borderId="4" xfId="3" applyNumberFormat="1" applyFont="1" applyFill="1" applyBorder="1" applyAlignment="1" applyProtection="1">
      <alignment horizontal="center" vertical="center"/>
      <protection locked="0"/>
    </xf>
    <xf numFmtId="2" fontId="11" fillId="0" borderId="4" xfId="3" applyNumberFormat="1" applyFont="1" applyBorder="1" applyAlignment="1">
      <alignment horizontal="center"/>
    </xf>
    <xf numFmtId="0" fontId="58" fillId="0" borderId="4" xfId="3" applyFont="1" applyFill="1" applyBorder="1" applyAlignment="1" applyProtection="1">
      <alignment horizontal="center" vertical="center"/>
    </xf>
    <xf numFmtId="2" fontId="58" fillId="18" borderId="4" xfId="3" applyNumberFormat="1" applyFont="1" applyFill="1" applyBorder="1" applyAlignment="1" applyProtection="1">
      <alignment horizontal="center" vertical="center"/>
      <protection locked="0"/>
    </xf>
    <xf numFmtId="0" fontId="58" fillId="0" borderId="4" xfId="3" applyFont="1" applyFill="1" applyBorder="1" applyAlignment="1" applyProtection="1">
      <alignment horizontal="center" vertical="center" wrapText="1"/>
      <protection locked="0"/>
    </xf>
    <xf numFmtId="2" fontId="58" fillId="0" borderId="4" xfId="3" applyNumberFormat="1" applyFont="1" applyFill="1" applyBorder="1" applyAlignment="1" applyProtection="1">
      <alignment horizontal="center" vertical="center"/>
      <protection locked="0"/>
    </xf>
    <xf numFmtId="0" fontId="58" fillId="0" borderId="4" xfId="3" applyFont="1" applyFill="1" applyBorder="1" applyAlignment="1">
      <alignment horizontal="left"/>
    </xf>
    <xf numFmtId="14" fontId="58" fillId="0" borderId="6" xfId="3" applyNumberFormat="1" applyFont="1" applyFill="1" applyBorder="1" applyAlignment="1" applyProtection="1">
      <alignment horizontal="center" vertical="center" wrapText="1"/>
      <protection locked="0"/>
    </xf>
    <xf numFmtId="14" fontId="58" fillId="0" borderId="7" xfId="3" applyNumberFormat="1" applyFont="1" applyFill="1" applyBorder="1" applyAlignment="1" applyProtection="1">
      <alignment horizontal="center" vertical="center" wrapText="1"/>
      <protection locked="0"/>
    </xf>
    <xf numFmtId="2" fontId="11" fillId="8" borderId="4" xfId="3" applyNumberFormat="1" applyFont="1" applyFill="1" applyBorder="1" applyAlignment="1" applyProtection="1">
      <alignment horizontal="center" vertical="center"/>
      <protection locked="0"/>
    </xf>
    <xf numFmtId="2" fontId="11" fillId="8" borderId="6" xfId="3" applyNumberFormat="1" applyFont="1" applyFill="1" applyBorder="1" applyAlignment="1" applyProtection="1">
      <alignment horizontal="center" vertical="center"/>
      <protection locked="0"/>
    </xf>
    <xf numFmtId="2" fontId="11" fillId="8" borderId="7" xfId="3" applyNumberFormat="1" applyFont="1" applyFill="1" applyBorder="1" applyAlignment="1" applyProtection="1">
      <alignment horizontal="center" vertical="center"/>
      <protection locked="0"/>
    </xf>
    <xf numFmtId="0" fontId="58" fillId="0" borderId="0" xfId="3" applyFont="1" applyAlignment="1" applyProtection="1">
      <alignment horizontal="center" vertical="center"/>
    </xf>
    <xf numFmtId="0" fontId="11" fillId="0" borderId="0" xfId="3" applyFont="1" applyAlignment="1" applyProtection="1">
      <alignment horizontal="center" vertical="center"/>
    </xf>
    <xf numFmtId="0" fontId="11" fillId="0" borderId="0" xfId="3" applyFont="1" applyAlignment="1" applyProtection="1">
      <alignment horizontal="center" vertical="center" wrapText="1"/>
      <protection locked="0"/>
    </xf>
    <xf numFmtId="0" fontId="10" fillId="23" borderId="4" xfId="2" applyNumberFormat="1" applyFont="1" applyFill="1" applyBorder="1" applyAlignment="1">
      <alignment horizontal="center" vertical="center" wrapText="1"/>
    </xf>
    <xf numFmtId="2" fontId="13" fillId="20" borderId="4" xfId="2"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169" fontId="10" fillId="14" borderId="4" xfId="2" applyNumberFormat="1" applyFont="1" applyFill="1" applyBorder="1" applyAlignment="1">
      <alignment horizontal="center" vertical="center" wrapText="1"/>
    </xf>
    <xf numFmtId="2" fontId="43" fillId="0" borderId="4" xfId="2" applyNumberFormat="1" applyFont="1" applyFill="1" applyBorder="1" applyAlignment="1">
      <alignment horizontal="center" vertical="center" wrapText="1"/>
    </xf>
    <xf numFmtId="0" fontId="51" fillId="0" borderId="0" xfId="2" applyFont="1" applyFill="1" applyAlignment="1">
      <alignment horizontal="center" vertical="center" wrapText="1"/>
    </xf>
    <xf numFmtId="0" fontId="3" fillId="0" borderId="0" xfId="2" applyFont="1" applyFill="1" applyAlignment="1">
      <alignment horizontal="center" vertical="center"/>
    </xf>
    <xf numFmtId="49" fontId="47" fillId="0" borderId="21" xfId="2" applyNumberFormat="1" applyFont="1" applyFill="1" applyBorder="1" applyAlignment="1">
      <alignment horizontal="center" vertical="center" wrapText="1"/>
    </xf>
    <xf numFmtId="0" fontId="47" fillId="0" borderId="21"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49" fillId="0" borderId="0" xfId="2" applyFont="1" applyFill="1" applyBorder="1" applyAlignment="1">
      <alignment horizontal="center" vertical="top" wrapText="1"/>
    </xf>
    <xf numFmtId="0" fontId="10" fillId="23" borderId="4" xfId="2" applyFont="1" applyFill="1" applyBorder="1" applyAlignment="1">
      <alignment horizontal="center" vertical="center" wrapText="1"/>
    </xf>
    <xf numFmtId="2" fontId="10" fillId="0" borderId="4" xfId="9" applyNumberFormat="1" applyFont="1" applyFill="1" applyBorder="1" applyAlignment="1" applyProtection="1">
      <alignment horizontal="center" vertical="center" wrapText="1"/>
      <protection locked="0"/>
    </xf>
    <xf numFmtId="0" fontId="25" fillId="7" borderId="17" xfId="2" applyFont="1" applyFill="1" applyBorder="1" applyAlignment="1">
      <alignment horizontal="center" vertical="center" textRotation="90" wrapText="1"/>
    </xf>
    <xf numFmtId="0" fontId="25" fillId="7" borderId="19" xfId="2" applyFont="1" applyFill="1" applyBorder="1" applyAlignment="1">
      <alignment horizontal="center" vertical="center" textRotation="90" wrapText="1"/>
    </xf>
    <xf numFmtId="0" fontId="25" fillId="15" borderId="17" xfId="2" applyFont="1" applyFill="1" applyBorder="1" applyAlignment="1">
      <alignment horizontal="center" vertical="center" wrapText="1"/>
    </xf>
    <xf numFmtId="0" fontId="25" fillId="15" borderId="19" xfId="2" applyFont="1" applyFill="1" applyBorder="1" applyAlignment="1">
      <alignment horizontal="center" vertical="center" wrapText="1"/>
    </xf>
    <xf numFmtId="0" fontId="25" fillId="9" borderId="16" xfId="2" applyFont="1" applyFill="1" applyBorder="1" applyAlignment="1">
      <alignment horizontal="center" vertical="center" wrapText="1"/>
    </xf>
    <xf numFmtId="0" fontId="25" fillId="9" borderId="2" xfId="2" applyFont="1" applyFill="1" applyBorder="1" applyAlignment="1">
      <alignment horizontal="center" vertical="center" wrapText="1"/>
    </xf>
    <xf numFmtId="0" fontId="25" fillId="9" borderId="20" xfId="2" applyFont="1" applyFill="1" applyBorder="1" applyAlignment="1">
      <alignment horizontal="center" vertical="center" wrapText="1"/>
    </xf>
    <xf numFmtId="0" fontId="25" fillId="9" borderId="32" xfId="2" applyFont="1" applyFill="1" applyBorder="1" applyAlignment="1">
      <alignment horizontal="center" vertical="center" wrapText="1"/>
    </xf>
    <xf numFmtId="0" fontId="25" fillId="9" borderId="3" xfId="2" applyFont="1" applyFill="1" applyBorder="1" applyAlignment="1">
      <alignment horizontal="center" vertical="center" wrapText="1"/>
    </xf>
    <xf numFmtId="0" fontId="25" fillId="9" borderId="38" xfId="2" applyFont="1" applyFill="1" applyBorder="1" applyAlignment="1">
      <alignment horizontal="center" vertical="center" wrapText="1"/>
    </xf>
    <xf numFmtId="0" fontId="25" fillId="9" borderId="17" xfId="2" applyFont="1" applyFill="1" applyBorder="1" applyAlignment="1">
      <alignment horizontal="center" vertical="center" textRotation="90" wrapText="1"/>
    </xf>
    <xf numFmtId="0" fontId="25" fillId="9" borderId="19" xfId="2" applyFont="1" applyFill="1" applyBorder="1" applyAlignment="1">
      <alignment horizontal="center" vertical="center" textRotation="90" wrapText="1"/>
    </xf>
    <xf numFmtId="0" fontId="25" fillId="9" borderId="18" xfId="2" applyFont="1" applyFill="1" applyBorder="1" applyAlignment="1">
      <alignment horizontal="center" vertical="center" textRotation="90" wrapText="1"/>
    </xf>
    <xf numFmtId="0" fontId="10" fillId="0" borderId="4" xfId="2" applyFont="1" applyFill="1" applyBorder="1" applyAlignment="1">
      <alignment horizontal="center" vertical="center" wrapText="1"/>
    </xf>
    <xf numFmtId="0" fontId="45" fillId="0" borderId="36" xfId="4" applyFont="1" applyBorder="1" applyAlignment="1">
      <alignment horizontal="center" vertical="center" wrapText="1"/>
    </xf>
    <xf numFmtId="0" fontId="45" fillId="0" borderId="4" xfId="4" applyFont="1" applyBorder="1" applyAlignment="1">
      <alignment horizontal="center" vertical="center" wrapText="1"/>
    </xf>
    <xf numFmtId="0" fontId="45" fillId="3" borderId="28" xfId="3" applyFont="1" applyFill="1" applyBorder="1" applyAlignment="1">
      <alignment horizontal="center" vertical="center" wrapText="1"/>
    </xf>
    <xf numFmtId="0" fontId="45" fillId="3" borderId="19" xfId="3" applyFont="1" applyFill="1" applyBorder="1" applyAlignment="1">
      <alignment horizontal="center" vertical="center" wrapText="1"/>
    </xf>
    <xf numFmtId="0" fontId="45" fillId="3" borderId="18" xfId="3" applyFont="1" applyFill="1" applyBorder="1" applyAlignment="1">
      <alignment horizontal="center" vertical="center" wrapText="1"/>
    </xf>
    <xf numFmtId="0" fontId="25" fillId="8" borderId="16" xfId="2" applyFont="1" applyFill="1" applyBorder="1" applyAlignment="1">
      <alignment horizontal="center" vertical="center" wrapText="1"/>
    </xf>
    <xf numFmtId="0" fontId="25" fillId="8" borderId="20" xfId="2" applyFont="1" applyFill="1" applyBorder="1" applyAlignment="1">
      <alignment horizontal="center" vertical="center" wrapText="1"/>
    </xf>
    <xf numFmtId="0" fontId="25" fillId="8" borderId="1" xfId="2" applyFont="1" applyFill="1" applyBorder="1" applyAlignment="1">
      <alignment horizontal="center" vertical="center" wrapText="1"/>
    </xf>
    <xf numFmtId="0" fontId="25" fillId="8" borderId="22" xfId="2" applyFont="1" applyFill="1" applyBorder="1" applyAlignment="1">
      <alignment horizontal="center" vertical="center" wrapText="1"/>
    </xf>
    <xf numFmtId="0" fontId="25" fillId="8" borderId="32" xfId="2" applyFont="1" applyFill="1" applyBorder="1" applyAlignment="1">
      <alignment horizontal="center" vertical="center" wrapText="1"/>
    </xf>
    <xf numFmtId="0" fontId="25" fillId="8" borderId="38" xfId="2" applyFont="1" applyFill="1" applyBorder="1" applyAlignment="1">
      <alignment horizontal="center" vertical="center" wrapText="1"/>
    </xf>
    <xf numFmtId="0" fontId="3" fillId="8" borderId="4" xfId="2" applyFont="1" applyFill="1" applyBorder="1" applyAlignment="1">
      <alignment horizontal="center" vertical="center" wrapText="1"/>
    </xf>
    <xf numFmtId="0" fontId="3" fillId="0" borderId="6" xfId="2" applyFont="1" applyFill="1" applyBorder="1" applyAlignment="1">
      <alignment horizontal="center" vertical="center" textRotation="90" wrapText="1"/>
    </xf>
    <xf numFmtId="0" fontId="3" fillId="0" borderId="7" xfId="2" applyFont="1" applyFill="1" applyBorder="1" applyAlignment="1">
      <alignment horizontal="center" vertical="center" textRotation="90" wrapText="1"/>
    </xf>
    <xf numFmtId="0" fontId="3" fillId="0" borderId="6"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8" borderId="6" xfId="2" applyFont="1" applyFill="1" applyBorder="1" applyAlignment="1">
      <alignment horizontal="center" vertical="center" wrapText="1"/>
    </xf>
    <xf numFmtId="0" fontId="45" fillId="6" borderId="36" xfId="4" applyFont="1" applyFill="1" applyBorder="1" applyAlignment="1">
      <alignment horizontal="center" vertical="center" wrapText="1"/>
    </xf>
    <xf numFmtId="0" fontId="45" fillId="6" borderId="4" xfId="4" applyFont="1" applyFill="1" applyBorder="1" applyAlignment="1">
      <alignment horizontal="center" vertical="center" wrapText="1"/>
    </xf>
    <xf numFmtId="0" fontId="48" fillId="0" borderId="36" xfId="4" applyFont="1" applyBorder="1" applyAlignment="1">
      <alignment horizontal="center" vertical="center" wrapText="1"/>
    </xf>
    <xf numFmtId="0" fontId="48" fillId="0" borderId="4" xfId="4" applyFont="1" applyBorder="1" applyAlignment="1">
      <alignment horizontal="center" vertical="center" wrapText="1"/>
    </xf>
    <xf numFmtId="0" fontId="32" fillId="0" borderId="39" xfId="8" applyFont="1" applyFill="1" applyBorder="1" applyAlignment="1">
      <alignment horizontal="center" vertical="center" wrapText="1"/>
    </xf>
    <xf numFmtId="0" fontId="32" fillId="0" borderId="14" xfId="8" applyFont="1" applyFill="1" applyBorder="1" applyAlignment="1">
      <alignment horizontal="center" vertical="center" wrapText="1"/>
    </xf>
    <xf numFmtId="0" fontId="25" fillId="0" borderId="0" xfId="2" applyFont="1" applyFill="1" applyAlignment="1">
      <alignment horizontal="center" vertical="center" wrapText="1"/>
    </xf>
    <xf numFmtId="0" fontId="3" fillId="0" borderId="5" xfId="2" applyFont="1" applyFill="1" applyBorder="1" applyAlignment="1">
      <alignment horizontal="center" vertical="center" wrapText="1"/>
    </xf>
    <xf numFmtId="0" fontId="45" fillId="0" borderId="40" xfId="4" applyFont="1" applyBorder="1" applyAlignment="1">
      <alignment horizontal="center" vertical="center" wrapText="1"/>
    </xf>
    <xf numFmtId="0" fontId="45" fillId="0" borderId="15" xfId="4" applyFont="1" applyBorder="1" applyAlignment="1">
      <alignment horizontal="center" vertical="center" wrapText="1"/>
    </xf>
    <xf numFmtId="0" fontId="25" fillId="8" borderId="4" xfId="2" applyFont="1" applyFill="1" applyBorder="1" applyAlignment="1">
      <alignment horizontal="center" vertical="center" wrapText="1"/>
    </xf>
    <xf numFmtId="0" fontId="25" fillId="7" borderId="4" xfId="2" applyFont="1" applyFill="1" applyBorder="1" applyAlignment="1">
      <alignment horizontal="center" vertical="center" wrapText="1"/>
    </xf>
    <xf numFmtId="0" fontId="25" fillId="9" borderId="4" xfId="2" applyFont="1" applyFill="1" applyBorder="1" applyAlignment="1">
      <alignment horizontal="center" vertical="center" textRotation="90" wrapText="1"/>
    </xf>
    <xf numFmtId="0" fontId="25" fillId="8" borderId="17" xfId="2" applyFont="1" applyFill="1" applyBorder="1" applyAlignment="1">
      <alignment horizontal="center" vertical="center" textRotation="90" wrapText="1"/>
    </xf>
    <xf numFmtId="0" fontId="25" fillId="8" borderId="19" xfId="2" applyFont="1" applyFill="1" applyBorder="1" applyAlignment="1">
      <alignment horizontal="center" vertical="center" textRotation="90" wrapText="1"/>
    </xf>
    <xf numFmtId="0" fontId="25" fillId="8" borderId="18" xfId="2" applyFont="1" applyFill="1" applyBorder="1" applyAlignment="1">
      <alignment horizontal="center" vertical="center" textRotation="90" wrapText="1"/>
    </xf>
    <xf numFmtId="0" fontId="3" fillId="0" borderId="16"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3" fillId="0" borderId="3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38" xfId="2" applyFont="1" applyFill="1" applyBorder="1" applyAlignment="1">
      <alignment horizontal="center" vertical="center" wrapText="1"/>
    </xf>
    <xf numFmtId="0" fontId="25" fillId="7" borderId="18" xfId="2" applyFont="1" applyFill="1" applyBorder="1" applyAlignment="1">
      <alignment horizontal="center" vertical="center" textRotation="90" wrapText="1"/>
    </xf>
    <xf numFmtId="0" fontId="25" fillId="7" borderId="16" xfId="2" applyFont="1" applyFill="1" applyBorder="1" applyAlignment="1">
      <alignment horizontal="center" vertical="center" textRotation="90" wrapText="1"/>
    </xf>
    <xf numFmtId="0" fontId="25" fillId="7" borderId="1" xfId="2" applyFont="1" applyFill="1" applyBorder="1" applyAlignment="1">
      <alignment horizontal="center" vertical="center" textRotation="90" wrapText="1"/>
    </xf>
    <xf numFmtId="0" fontId="25" fillId="7" borderId="32" xfId="2" applyFont="1" applyFill="1" applyBorder="1" applyAlignment="1">
      <alignment horizontal="center" vertical="center" textRotation="90" wrapText="1"/>
    </xf>
    <xf numFmtId="0" fontId="25" fillId="8" borderId="6" xfId="2" applyFont="1" applyFill="1" applyBorder="1" applyAlignment="1">
      <alignment horizontal="center" vertical="center" wrapText="1"/>
    </xf>
    <xf numFmtId="0" fontId="25" fillId="8" borderId="5" xfId="2" applyFont="1" applyFill="1" applyBorder="1" applyAlignment="1">
      <alignment horizontal="center" vertical="center" wrapText="1"/>
    </xf>
    <xf numFmtId="0" fontId="5" fillId="0" borderId="4" xfId="3" applyBorder="1" applyAlignment="1">
      <alignment horizontal="center" wrapText="1"/>
    </xf>
    <xf numFmtId="0" fontId="25" fillId="0" borderId="4" xfId="2" applyFont="1" applyFill="1" applyBorder="1" applyAlignment="1">
      <alignment horizontal="center" vertical="center" wrapText="1"/>
    </xf>
    <xf numFmtId="0" fontId="25" fillId="9" borderId="6" xfId="2" applyFont="1" applyFill="1" applyBorder="1" applyAlignment="1">
      <alignment horizontal="center" vertical="center" wrapText="1"/>
    </xf>
    <xf numFmtId="0" fontId="25" fillId="9" borderId="5" xfId="2" applyFont="1" applyFill="1" applyBorder="1" applyAlignment="1">
      <alignment horizontal="center" vertical="center" wrapText="1"/>
    </xf>
    <xf numFmtId="0" fontId="3" fillId="8" borderId="7" xfId="2" applyFont="1" applyFill="1" applyBorder="1" applyAlignment="1">
      <alignment horizontal="center" vertical="center" wrapText="1"/>
    </xf>
    <xf numFmtId="0" fontId="25" fillId="0" borderId="16"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32" xfId="2" applyFont="1" applyFill="1" applyBorder="1" applyAlignment="1">
      <alignment horizontal="center" vertical="center" wrapText="1"/>
    </xf>
    <xf numFmtId="0" fontId="25" fillId="0" borderId="17" xfId="2" applyFont="1" applyFill="1" applyBorder="1" applyAlignment="1">
      <alignment horizontal="center" vertical="center" textRotation="90" wrapText="1"/>
    </xf>
    <xf numFmtId="0" fontId="25" fillId="0" borderId="19" xfId="2" applyFont="1" applyFill="1" applyBorder="1" applyAlignment="1">
      <alignment horizontal="center" vertical="center" textRotation="90" wrapText="1"/>
    </xf>
    <xf numFmtId="0" fontId="25" fillId="0" borderId="18" xfId="2" applyFont="1" applyFill="1" applyBorder="1" applyAlignment="1">
      <alignment horizontal="center" vertical="center" textRotation="90" wrapText="1"/>
    </xf>
    <xf numFmtId="4" fontId="25" fillId="0" borderId="17" xfId="2" applyNumberFormat="1" applyFont="1" applyFill="1" applyBorder="1" applyAlignment="1">
      <alignment horizontal="center" vertical="center" textRotation="90" wrapText="1"/>
    </xf>
    <xf numFmtId="4" fontId="25" fillId="0" borderId="19" xfId="2" applyNumberFormat="1" applyFont="1" applyFill="1" applyBorder="1" applyAlignment="1">
      <alignment horizontal="center" vertical="center" textRotation="90" wrapText="1"/>
    </xf>
    <xf numFmtId="0" fontId="25" fillId="5" borderId="17" xfId="2" applyFont="1" applyFill="1" applyBorder="1" applyAlignment="1">
      <alignment horizontal="center" vertical="center" textRotation="90" wrapText="1"/>
    </xf>
    <xf numFmtId="0" fontId="25" fillId="5" borderId="19" xfId="2" applyFont="1" applyFill="1" applyBorder="1" applyAlignment="1">
      <alignment horizontal="center" vertical="center" textRotation="90" wrapText="1"/>
    </xf>
    <xf numFmtId="0" fontId="47" fillId="3" borderId="6" xfId="2" applyNumberFormat="1" applyFont="1" applyFill="1" applyBorder="1" applyAlignment="1">
      <alignment horizontal="center" vertical="center" wrapText="1"/>
    </xf>
    <xf numFmtId="0" fontId="47" fillId="3" borderId="5" xfId="2" applyNumberFormat="1" applyFont="1" applyFill="1" applyBorder="1" applyAlignment="1">
      <alignment horizontal="center" vertical="center" wrapText="1"/>
    </xf>
    <xf numFmtId="0" fontId="47" fillId="3" borderId="7" xfId="2" applyNumberFormat="1" applyFont="1" applyFill="1" applyBorder="1" applyAlignment="1">
      <alignment horizontal="center" vertical="center" wrapText="1"/>
    </xf>
    <xf numFmtId="43" fontId="43" fillId="0" borderId="4" xfId="1" applyFont="1" applyFill="1" applyBorder="1" applyAlignment="1">
      <alignment horizontal="center" vertical="center" wrapText="1"/>
    </xf>
    <xf numFmtId="0" fontId="13" fillId="20" borderId="4" xfId="2" applyNumberFormat="1" applyFont="1" applyFill="1" applyBorder="1" applyAlignment="1">
      <alignment horizontal="center" vertical="center" wrapText="1"/>
    </xf>
    <xf numFmtId="0" fontId="10" fillId="0" borderId="4" xfId="2" applyNumberFormat="1" applyFont="1" applyFill="1" applyBorder="1" applyAlignment="1">
      <alignment horizontal="center" vertical="center" wrapText="1"/>
    </xf>
    <xf numFmtId="169" fontId="10" fillId="14" borderId="4" xfId="2" applyNumberFormat="1" applyFont="1" applyFill="1" applyBorder="1" applyAlignment="1">
      <alignment horizontal="center" vertical="top" wrapText="1"/>
    </xf>
    <xf numFmtId="4" fontId="2" fillId="0" borderId="4" xfId="6" applyNumberFormat="1" applyFont="1" applyBorder="1" applyAlignment="1">
      <alignment horizontal="center" vertical="center" wrapText="1"/>
    </xf>
    <xf numFmtId="2" fontId="2" fillId="0" borderId="4" xfId="6" applyNumberFormat="1" applyFont="1" applyBorder="1" applyAlignment="1">
      <alignment horizontal="left" vertical="center" wrapText="1"/>
    </xf>
    <xf numFmtId="0" fontId="26" fillId="0" borderId="4" xfId="6" applyFont="1" applyBorder="1" applyAlignment="1">
      <alignment horizontal="left" vertical="center" wrapText="1"/>
    </xf>
    <xf numFmtId="0" fontId="38" fillId="5" borderId="4" xfId="2" applyNumberFormat="1" applyFont="1" applyFill="1" applyBorder="1" applyAlignment="1">
      <alignment horizontal="right" vertical="center" wrapText="1"/>
    </xf>
    <xf numFmtId="0" fontId="38" fillId="10" borderId="4" xfId="2" applyNumberFormat="1" applyFont="1" applyFill="1" applyBorder="1" applyAlignment="1">
      <alignment horizontal="right" vertical="center" wrapText="1"/>
    </xf>
    <xf numFmtId="43" fontId="13" fillId="5" borderId="4" xfId="1" applyFont="1" applyFill="1" applyBorder="1" applyAlignment="1">
      <alignment horizontal="center" vertical="center" wrapText="1"/>
    </xf>
    <xf numFmtId="2" fontId="13" fillId="3" borderId="4" xfId="2" applyNumberFormat="1" applyFont="1" applyFill="1" applyBorder="1" applyAlignment="1">
      <alignment horizontal="right" vertical="center" wrapText="1"/>
    </xf>
    <xf numFmtId="2" fontId="4" fillId="0" borderId="0" xfId="2" applyNumberFormat="1" applyFont="1" applyFill="1" applyBorder="1" applyAlignment="1">
      <alignment horizontal="center" vertical="center" wrapText="1"/>
    </xf>
    <xf numFmtId="2" fontId="2" fillId="0" borderId="6" xfId="7" applyNumberFormat="1" applyFont="1" applyBorder="1" applyAlignment="1">
      <alignment horizontal="left" vertical="center" wrapText="1"/>
    </xf>
    <xf numFmtId="2" fontId="2" fillId="0" borderId="5" xfId="7" applyNumberFormat="1" applyFont="1" applyBorder="1" applyAlignment="1">
      <alignment horizontal="left" vertical="center" wrapText="1"/>
    </xf>
    <xf numFmtId="2" fontId="2" fillId="0" borderId="7" xfId="7" applyNumberFormat="1" applyFont="1" applyBorder="1" applyAlignment="1">
      <alignment horizontal="left" vertical="center" wrapText="1"/>
    </xf>
    <xf numFmtId="0" fontId="25" fillId="4" borderId="4" xfId="6" applyFont="1" applyFill="1" applyBorder="1" applyAlignment="1">
      <alignment horizontal="left" vertical="center" wrapText="1"/>
    </xf>
    <xf numFmtId="4" fontId="26" fillId="4" borderId="4" xfId="6" applyNumberFormat="1" applyFont="1" applyFill="1" applyBorder="1" applyAlignment="1" applyProtection="1">
      <alignment horizontal="center" vertical="center" wrapText="1"/>
      <protection locked="0"/>
    </xf>
    <xf numFmtId="4" fontId="26" fillId="4" borderId="4" xfId="6" applyNumberFormat="1" applyFont="1" applyFill="1" applyBorder="1" applyAlignment="1">
      <alignment horizontal="center" vertical="center" wrapText="1"/>
    </xf>
    <xf numFmtId="4" fontId="25" fillId="4" borderId="4" xfId="6" applyNumberFormat="1" applyFont="1" applyFill="1" applyBorder="1" applyAlignment="1">
      <alignment horizontal="center" vertical="center" wrapText="1"/>
    </xf>
    <xf numFmtId="0" fontId="2" fillId="0" borderId="4" xfId="6" applyFont="1" applyBorder="1" applyAlignment="1">
      <alignment horizontal="left" vertical="center" wrapText="1"/>
    </xf>
    <xf numFmtId="4" fontId="2" fillId="0" borderId="6" xfId="6" applyNumberFormat="1" applyFont="1" applyBorder="1" applyAlignment="1">
      <alignment horizontal="center" vertical="center" wrapText="1"/>
    </xf>
    <xf numFmtId="4" fontId="2" fillId="0" borderId="7" xfId="6" applyNumberFormat="1" applyFont="1" applyBorder="1" applyAlignment="1">
      <alignment horizontal="center" vertical="center" wrapText="1"/>
    </xf>
    <xf numFmtId="4" fontId="24" fillId="0" borderId="4" xfId="6" applyNumberFormat="1" applyBorder="1" applyAlignment="1">
      <alignment horizontal="center" vertical="center" wrapText="1"/>
    </xf>
    <xf numFmtId="4" fontId="24" fillId="0" borderId="4" xfId="6" applyNumberFormat="1" applyFill="1" applyBorder="1" applyAlignment="1">
      <alignment horizontal="center" vertical="center" wrapText="1"/>
    </xf>
    <xf numFmtId="2" fontId="17" fillId="0" borderId="0" xfId="2" applyNumberFormat="1" applyFont="1" applyFill="1" applyBorder="1" applyAlignment="1">
      <alignment horizontal="left" vertical="center" wrapText="1"/>
    </xf>
    <xf numFmtId="4" fontId="17" fillId="0" borderId="0" xfId="2" applyNumberFormat="1" applyFont="1" applyFill="1" applyBorder="1" applyAlignment="1">
      <alignment horizontal="center" vertical="center" wrapText="1"/>
    </xf>
    <xf numFmtId="0" fontId="25" fillId="0" borderId="6" xfId="6" applyFont="1" applyFill="1" applyBorder="1" applyAlignment="1">
      <alignment horizontal="center" vertical="center" wrapText="1"/>
    </xf>
    <xf numFmtId="0" fontId="25" fillId="0" borderId="5" xfId="6" applyFont="1" applyFill="1" applyBorder="1" applyAlignment="1">
      <alignment horizontal="center" vertical="center" wrapText="1"/>
    </xf>
    <xf numFmtId="4" fontId="25" fillId="0" borderId="4" xfId="6" applyNumberFormat="1" applyFont="1" applyFill="1" applyBorder="1" applyAlignment="1">
      <alignment horizontal="center" vertical="center" wrapText="1"/>
    </xf>
    <xf numFmtId="0" fontId="3" fillId="0" borderId="0" xfId="3" applyFont="1" applyFill="1" applyAlignment="1">
      <alignment horizontal="left" vertical="center" wrapText="1"/>
    </xf>
    <xf numFmtId="0" fontId="22" fillId="0" borderId="0" xfId="3" applyFont="1" applyFill="1" applyAlignment="1">
      <alignment horizontal="left" vertical="center" wrapText="1"/>
    </xf>
    <xf numFmtId="0" fontId="19" fillId="0" borderId="3" xfId="5" applyBorder="1" applyAlignment="1">
      <alignment horizontal="center"/>
    </xf>
    <xf numFmtId="0" fontId="11" fillId="0" borderId="0" xfId="4" applyFont="1" applyBorder="1" applyAlignment="1">
      <alignment horizontal="center"/>
    </xf>
    <xf numFmtId="0" fontId="3" fillId="0" borderId="0" xfId="2" applyFont="1" applyFill="1" applyAlignment="1">
      <alignment horizontal="left" vertical="center" wrapText="1"/>
    </xf>
    <xf numFmtId="4" fontId="7" fillId="0" borderId="0" xfId="2" applyNumberFormat="1" applyFont="1" applyFill="1" applyAlignment="1">
      <alignment horizontal="center" vertical="center" wrapText="1"/>
    </xf>
    <xf numFmtId="4" fontId="6" fillId="2" borderId="1" xfId="3" applyNumberFormat="1" applyFont="1" applyFill="1" applyBorder="1" applyAlignment="1">
      <alignment horizontal="center"/>
    </xf>
    <xf numFmtId="4" fontId="6" fillId="2" borderId="0" xfId="3" applyNumberFormat="1" applyFont="1" applyFill="1" applyBorder="1" applyAlignment="1">
      <alignment horizontal="center"/>
    </xf>
    <xf numFmtId="0" fontId="10" fillId="0" borderId="0" xfId="2" applyFont="1" applyFill="1" applyAlignment="1">
      <alignment horizontal="left" vertical="center"/>
    </xf>
    <xf numFmtId="0" fontId="13" fillId="0" borderId="0" xfId="2" applyFont="1" applyFill="1" applyBorder="1" applyAlignment="1">
      <alignment horizontal="left" vertical="center" wrapText="1"/>
    </xf>
    <xf numFmtId="4" fontId="14" fillId="0" borderId="0" xfId="2" applyNumberFormat="1" applyFont="1" applyFill="1" applyBorder="1" applyAlignment="1">
      <alignment horizontal="center" vertical="center" wrapText="1"/>
    </xf>
    <xf numFmtId="4" fontId="12" fillId="0" borderId="0" xfId="2" applyNumberFormat="1" applyFont="1" applyFill="1" applyBorder="1" applyAlignment="1">
      <alignment horizontal="center" vertical="center" wrapText="1"/>
    </xf>
    <xf numFmtId="0" fontId="14" fillId="0" borderId="0" xfId="2" applyFont="1" applyFill="1" applyBorder="1" applyAlignment="1">
      <alignment horizontal="left" vertical="center" wrapText="1"/>
    </xf>
    <xf numFmtId="0" fontId="17" fillId="0" borderId="0" xfId="2" applyFont="1" applyFill="1" applyBorder="1" applyAlignment="1">
      <alignment horizontal="left" vertical="center" wrapText="1"/>
    </xf>
    <xf numFmtId="4" fontId="16" fillId="0" borderId="0" xfId="2" applyNumberFormat="1" applyFont="1" applyFill="1" applyBorder="1" applyAlignment="1">
      <alignment horizontal="center" vertical="center" wrapText="1"/>
    </xf>
    <xf numFmtId="0" fontId="20" fillId="0" borderId="0" xfId="5" applyFont="1" applyAlignment="1">
      <alignment horizontal="center"/>
    </xf>
    <xf numFmtId="0" fontId="18" fillId="0" borderId="2" xfId="4" applyFont="1" applyBorder="1" applyAlignment="1">
      <alignment horizontal="center"/>
    </xf>
    <xf numFmtId="49" fontId="17" fillId="0" borderId="0" xfId="2" applyNumberFormat="1" applyFont="1" applyFill="1" applyBorder="1" applyAlignment="1">
      <alignment horizontal="left" vertical="center" wrapText="1"/>
    </xf>
    <xf numFmtId="0" fontId="3" fillId="0" borderId="40" xfId="2" applyNumberFormat="1" applyFont="1" applyFill="1" applyBorder="1" applyAlignment="1">
      <alignment horizontal="center" vertical="center" wrapText="1"/>
    </xf>
    <xf numFmtId="0" fontId="3" fillId="0" borderId="15" xfId="2" applyNumberFormat="1" applyFont="1" applyFill="1" applyBorder="1" applyAlignment="1">
      <alignment horizontal="center" vertical="center" wrapText="1"/>
    </xf>
    <xf numFmtId="0" fontId="3" fillId="0" borderId="25" xfId="2" applyNumberFormat="1" applyFont="1" applyFill="1" applyBorder="1" applyAlignment="1">
      <alignment horizontal="center" vertical="center" wrapText="1"/>
    </xf>
    <xf numFmtId="2" fontId="3" fillId="0" borderId="36" xfId="2" applyNumberFormat="1" applyFont="1" applyFill="1" applyBorder="1" applyAlignment="1">
      <alignment horizontal="center" vertical="center" wrapText="1"/>
    </xf>
    <xf numFmtId="2" fontId="3" fillId="0" borderId="4" xfId="2" applyNumberFormat="1" applyFont="1" applyFill="1" applyBorder="1" applyAlignment="1">
      <alignment horizontal="center" vertical="center" wrapText="1"/>
    </xf>
    <xf numFmtId="2" fontId="3" fillId="0" borderId="24" xfId="2" applyNumberFormat="1" applyFont="1" applyFill="1" applyBorder="1" applyAlignment="1">
      <alignment horizontal="center" vertical="center" wrapText="1"/>
    </xf>
    <xf numFmtId="0" fontId="25" fillId="16" borderId="17" xfId="2" applyFont="1" applyFill="1" applyBorder="1" applyAlignment="1">
      <alignment horizontal="center" vertical="center" textRotation="90" wrapText="1"/>
    </xf>
    <xf numFmtId="0" fontId="25" fillId="16" borderId="19" xfId="2" applyFont="1" applyFill="1" applyBorder="1" applyAlignment="1">
      <alignment horizontal="center" vertical="center" textRotation="90" wrapText="1"/>
    </xf>
    <xf numFmtId="0" fontId="25" fillId="16" borderId="18" xfId="2" applyFont="1" applyFill="1" applyBorder="1" applyAlignment="1">
      <alignment horizontal="center" vertical="center" textRotation="90" wrapText="1"/>
    </xf>
    <xf numFmtId="0" fontId="3" fillId="17" borderId="17" xfId="2" applyFont="1" applyFill="1" applyBorder="1" applyAlignment="1">
      <alignment horizontal="center" vertical="center" wrapText="1"/>
    </xf>
    <xf numFmtId="0" fontId="3" fillId="17" borderId="18" xfId="2" applyFont="1" applyFill="1" applyBorder="1" applyAlignment="1">
      <alignment horizontal="center" vertical="center" wrapText="1"/>
    </xf>
    <xf numFmtId="0" fontId="3" fillId="17" borderId="19" xfId="2" applyFont="1" applyFill="1" applyBorder="1" applyAlignment="1">
      <alignment horizontal="center" vertical="center" wrapText="1"/>
    </xf>
    <xf numFmtId="0" fontId="25" fillId="8" borderId="7" xfId="2" applyFont="1" applyFill="1" applyBorder="1" applyAlignment="1">
      <alignment horizontal="center" vertical="center" wrapText="1"/>
    </xf>
    <xf numFmtId="0" fontId="25" fillId="8" borderId="17" xfId="2" applyFont="1" applyFill="1" applyBorder="1" applyAlignment="1">
      <alignment horizontal="center" vertical="center" wrapText="1"/>
    </xf>
    <xf numFmtId="0" fontId="25" fillId="8" borderId="18" xfId="2" applyFont="1" applyFill="1" applyBorder="1" applyAlignment="1">
      <alignment horizontal="center" vertical="center" wrapText="1"/>
    </xf>
    <xf numFmtId="0" fontId="3" fillId="12" borderId="17" xfId="2" applyFont="1" applyFill="1" applyBorder="1" applyAlignment="1">
      <alignment horizontal="center" vertical="center" wrapText="1"/>
    </xf>
    <xf numFmtId="0" fontId="3" fillId="12" borderId="18" xfId="2" applyFont="1" applyFill="1" applyBorder="1" applyAlignment="1">
      <alignment horizontal="center" vertical="center" wrapText="1"/>
    </xf>
    <xf numFmtId="0" fontId="3" fillId="0" borderId="0" xfId="2" applyFont="1" applyFill="1" applyAlignment="1">
      <alignment horizontal="center" vertical="center" wrapText="1"/>
    </xf>
    <xf numFmtId="0" fontId="51" fillId="0" borderId="0" xfId="2" applyFont="1" applyFill="1" applyAlignment="1">
      <alignment horizontal="center" vertical="center"/>
    </xf>
    <xf numFmtId="0" fontId="47" fillId="0" borderId="0" xfId="2" applyFont="1" applyFill="1" applyBorder="1" applyAlignment="1">
      <alignment horizontal="center" vertical="center" wrapText="1"/>
    </xf>
    <xf numFmtId="0" fontId="3" fillId="17" borderId="6" xfId="2" applyFont="1" applyFill="1" applyBorder="1" applyAlignment="1">
      <alignment horizontal="center" vertical="center" wrapText="1"/>
    </xf>
    <xf numFmtId="0" fontId="3" fillId="17" borderId="5" xfId="2" applyFont="1" applyFill="1" applyBorder="1" applyAlignment="1">
      <alignment horizontal="center" vertical="center" wrapText="1"/>
    </xf>
    <xf numFmtId="0" fontId="3" fillId="17" borderId="7" xfId="2" applyFont="1" applyFill="1" applyBorder="1" applyAlignment="1">
      <alignment horizontal="center" vertical="center" wrapText="1"/>
    </xf>
    <xf numFmtId="0" fontId="3" fillId="7" borderId="5" xfId="2" applyFont="1" applyFill="1" applyBorder="1" applyAlignment="1">
      <alignment horizontal="center" vertical="center" wrapText="1"/>
    </xf>
    <xf numFmtId="0" fontId="3" fillId="7" borderId="7" xfId="2" applyFont="1" applyFill="1" applyBorder="1" applyAlignment="1">
      <alignment horizontal="center" vertical="center" wrapText="1"/>
    </xf>
    <xf numFmtId="0" fontId="3" fillId="0" borderId="34" xfId="2" applyNumberFormat="1" applyFont="1" applyFill="1" applyBorder="1" applyAlignment="1">
      <alignment horizontal="center" vertical="center" wrapText="1"/>
    </xf>
    <xf numFmtId="2" fontId="3" fillId="0" borderId="17" xfId="2" applyNumberFormat="1" applyFont="1" applyFill="1" applyBorder="1" applyAlignment="1">
      <alignment horizontal="center" vertical="center" wrapText="1"/>
    </xf>
    <xf numFmtId="0" fontId="3" fillId="0" borderId="31" xfId="2" applyNumberFormat="1" applyFont="1" applyFill="1" applyBorder="1" applyAlignment="1">
      <alignment horizontal="center" vertical="center" wrapText="1"/>
    </xf>
    <xf numFmtId="2" fontId="3" fillId="0" borderId="18" xfId="2" applyNumberFormat="1" applyFont="1" applyFill="1" applyBorder="1" applyAlignment="1">
      <alignment horizontal="center" vertical="center" wrapText="1"/>
    </xf>
    <xf numFmtId="2" fontId="2" fillId="0" borderId="0" xfId="2" applyNumberFormat="1" applyFont="1" applyAlignment="1">
      <alignment horizontal="center" vertical="center" wrapText="1"/>
    </xf>
    <xf numFmtId="0" fontId="2" fillId="0" borderId="0" xfId="2" applyFont="1" applyAlignment="1">
      <alignment horizontal="center" vertical="center" wrapText="1"/>
    </xf>
    <xf numFmtId="0" fontId="46" fillId="3" borderId="0" xfId="2" applyFont="1" applyFill="1" applyAlignment="1">
      <alignment horizontal="center" vertical="center" wrapText="1"/>
    </xf>
    <xf numFmtId="0" fontId="25" fillId="0" borderId="50" xfId="2" applyNumberFormat="1" applyFont="1" applyFill="1" applyBorder="1" applyAlignment="1">
      <alignment horizontal="right" vertical="center" wrapText="1"/>
    </xf>
    <xf numFmtId="0" fontId="25" fillId="0" borderId="21" xfId="2" applyNumberFormat="1" applyFont="1" applyFill="1" applyBorder="1" applyAlignment="1">
      <alignment horizontal="right" vertical="center" wrapText="1"/>
    </xf>
    <xf numFmtId="49" fontId="25" fillId="0" borderId="3" xfId="3" applyNumberFormat="1" applyFont="1" applyFill="1" applyBorder="1" applyAlignment="1">
      <alignment horizontal="center" vertical="center" wrapText="1"/>
    </xf>
    <xf numFmtId="49" fontId="25" fillId="0" borderId="3" xfId="3" applyNumberFormat="1" applyFont="1" applyFill="1" applyBorder="1" applyAlignment="1">
      <alignment horizontal="center" vertical="center"/>
    </xf>
    <xf numFmtId="49" fontId="3" fillId="0" borderId="29" xfId="3" applyNumberFormat="1" applyFont="1" applyFill="1" applyBorder="1" applyAlignment="1">
      <alignment horizontal="center" vertical="center"/>
    </xf>
    <xf numFmtId="49" fontId="3" fillId="0" borderId="42" xfId="3" applyNumberFormat="1" applyFont="1" applyFill="1" applyBorder="1" applyAlignment="1">
      <alignment horizontal="center" vertical="center"/>
    </xf>
    <xf numFmtId="49" fontId="3" fillId="0" borderId="47" xfId="3" applyNumberFormat="1" applyFont="1" applyFill="1" applyBorder="1" applyAlignment="1">
      <alignment horizontal="center" vertical="center"/>
    </xf>
    <xf numFmtId="0" fontId="3" fillId="0" borderId="0" xfId="3" applyNumberFormat="1" applyFont="1" applyFill="1" applyAlignment="1">
      <alignment horizontal="center" vertical="top"/>
    </xf>
    <xf numFmtId="0" fontId="25" fillId="0" borderId="0" xfId="3" applyNumberFormat="1" applyFont="1" applyFill="1" applyAlignment="1">
      <alignment horizontal="right"/>
    </xf>
    <xf numFmtId="0" fontId="3" fillId="0" borderId="16" xfId="3" applyNumberFormat="1" applyFont="1" applyFill="1" applyBorder="1" applyAlignment="1">
      <alignment horizontal="center"/>
    </xf>
    <xf numFmtId="0" fontId="3" fillId="0" borderId="2" xfId="3" applyNumberFormat="1" applyFont="1" applyFill="1" applyBorder="1" applyAlignment="1">
      <alignment horizontal="center"/>
    </xf>
    <xf numFmtId="0" fontId="3" fillId="0" borderId="20" xfId="3" applyNumberFormat="1" applyFont="1" applyFill="1" applyBorder="1" applyAlignment="1">
      <alignment horizontal="center"/>
    </xf>
    <xf numFmtId="49" fontId="3" fillId="0" borderId="27" xfId="3" applyNumberFormat="1" applyFont="1" applyFill="1" applyBorder="1" applyAlignment="1">
      <alignment horizontal="center" vertical="center"/>
    </xf>
    <xf numFmtId="49" fontId="3" fillId="0" borderId="9" xfId="3" applyNumberFormat="1" applyFont="1" applyFill="1" applyBorder="1" applyAlignment="1">
      <alignment horizontal="center" vertical="center"/>
    </xf>
    <xf numFmtId="49" fontId="3" fillId="0" borderId="12" xfId="3" applyNumberFormat="1" applyFont="1" applyFill="1" applyBorder="1" applyAlignment="1">
      <alignment horizontal="center" vertical="center"/>
    </xf>
    <xf numFmtId="0" fontId="66" fillId="0" borderId="0" xfId="3" applyNumberFormat="1" applyFont="1" applyFill="1" applyAlignment="1">
      <alignment horizontal="center"/>
    </xf>
    <xf numFmtId="0" fontId="25" fillId="0" borderId="0" xfId="3" applyNumberFormat="1" applyFont="1" applyFill="1" applyAlignment="1">
      <alignment horizontal="center"/>
    </xf>
    <xf numFmtId="0" fontId="25" fillId="0" borderId="3" xfId="3" applyNumberFormat="1" applyFont="1" applyFill="1" applyBorder="1" applyAlignment="1">
      <alignment horizontal="center" vertical="center"/>
    </xf>
    <xf numFmtId="0" fontId="3" fillId="0" borderId="26" xfId="3" applyNumberFormat="1" applyFont="1" applyFill="1" applyBorder="1" applyAlignment="1">
      <alignment horizontal="center" vertical="center"/>
    </xf>
    <xf numFmtId="0" fontId="3" fillId="0" borderId="42" xfId="3" applyNumberFormat="1" applyFont="1" applyFill="1" applyBorder="1" applyAlignment="1">
      <alignment horizontal="center" vertical="center"/>
    </xf>
    <xf numFmtId="0" fontId="3" fillId="0" borderId="43" xfId="3" applyNumberFormat="1" applyFont="1" applyFill="1" applyBorder="1" applyAlignment="1">
      <alignment horizontal="center" vertical="center"/>
    </xf>
    <xf numFmtId="0" fontId="3" fillId="0" borderId="2" xfId="3" applyNumberFormat="1" applyFont="1" applyFill="1" applyBorder="1" applyAlignment="1">
      <alignment horizontal="center" vertical="center"/>
    </xf>
    <xf numFmtId="49" fontId="3" fillId="0" borderId="44" xfId="3" applyNumberFormat="1" applyFont="1" applyFill="1" applyBorder="1" applyAlignment="1">
      <alignment horizontal="center" vertical="center"/>
    </xf>
    <xf numFmtId="49" fontId="3" fillId="0" borderId="45" xfId="3" applyNumberFormat="1" applyFont="1" applyFill="1" applyBorder="1" applyAlignment="1">
      <alignment horizontal="center" vertical="center"/>
    </xf>
    <xf numFmtId="49" fontId="3" fillId="0" borderId="46" xfId="3" applyNumberFormat="1" applyFont="1" applyFill="1" applyBorder="1" applyAlignment="1">
      <alignment horizontal="center" vertical="center"/>
    </xf>
    <xf numFmtId="49" fontId="3" fillId="0" borderId="3" xfId="3" applyNumberFormat="1" applyFont="1" applyFill="1" applyBorder="1" applyAlignment="1">
      <alignment horizontal="center"/>
    </xf>
    <xf numFmtId="49" fontId="3" fillId="0" borderId="3" xfId="3" applyNumberFormat="1" applyFont="1" applyFill="1" applyBorder="1" applyAlignment="1">
      <alignment horizontal="left"/>
    </xf>
    <xf numFmtId="49" fontId="3" fillId="0" borderId="0" xfId="3" applyNumberFormat="1" applyFont="1" applyFill="1" applyAlignment="1">
      <alignment horizontal="right"/>
    </xf>
    <xf numFmtId="0" fontId="3" fillId="0" borderId="0" xfId="3" applyFont="1" applyFill="1" applyAlignment="1"/>
    <xf numFmtId="2" fontId="3" fillId="0" borderId="3" xfId="3" applyNumberFormat="1" applyFont="1" applyFill="1" applyBorder="1" applyAlignment="1">
      <alignment horizontal="center"/>
    </xf>
    <xf numFmtId="0" fontId="3" fillId="0" borderId="20" xfId="3" applyNumberFormat="1" applyFont="1" applyBorder="1" applyAlignment="1">
      <alignment horizontal="center" vertical="center" wrapText="1"/>
    </xf>
    <xf numFmtId="0" fontId="3" fillId="0" borderId="22" xfId="3" applyNumberFormat="1" applyFont="1" applyBorder="1" applyAlignment="1">
      <alignment horizontal="center" vertical="center" wrapText="1"/>
    </xf>
    <xf numFmtId="0" fontId="3" fillId="0" borderId="38" xfId="3" applyNumberFormat="1" applyFont="1" applyBorder="1" applyAlignment="1">
      <alignment horizontal="center" vertical="center" wrapText="1"/>
    </xf>
    <xf numFmtId="0" fontId="3" fillId="0" borderId="17" xfId="3" applyNumberFormat="1" applyFont="1" applyBorder="1" applyAlignment="1">
      <alignment horizontal="center" vertical="center" wrapText="1"/>
    </xf>
    <xf numFmtId="0" fontId="3" fillId="0" borderId="19" xfId="3" applyNumberFormat="1" applyFont="1" applyBorder="1" applyAlignment="1">
      <alignment horizontal="center" vertical="center" wrapText="1"/>
    </xf>
    <xf numFmtId="0" fontId="3" fillId="0" borderId="18" xfId="3" applyNumberFormat="1" applyFont="1" applyBorder="1" applyAlignment="1">
      <alignment horizontal="center" vertical="center" wrapText="1"/>
    </xf>
    <xf numFmtId="0" fontId="3" fillId="0" borderId="4" xfId="3" applyNumberFormat="1" applyFont="1" applyFill="1" applyBorder="1" applyAlignment="1">
      <alignment horizontal="center" vertical="center" wrapText="1"/>
    </xf>
    <xf numFmtId="0" fontId="3" fillId="0" borderId="3" xfId="3" applyNumberFormat="1" applyFont="1" applyFill="1" applyBorder="1" applyAlignment="1">
      <alignment horizontal="center"/>
    </xf>
    <xf numFmtId="0" fontId="3" fillId="0" borderId="16" xfId="3" applyNumberFormat="1" applyFont="1" applyFill="1" applyBorder="1" applyAlignment="1">
      <alignment horizontal="center" vertical="center"/>
    </xf>
    <xf numFmtId="0" fontId="3" fillId="0" borderId="20" xfId="3" applyNumberFormat="1" applyFont="1" applyFill="1" applyBorder="1" applyAlignment="1">
      <alignment horizontal="center" vertical="center"/>
    </xf>
    <xf numFmtId="0" fontId="3" fillId="0" borderId="1" xfId="3" applyNumberFormat="1" applyFont="1" applyFill="1" applyBorder="1" applyAlignment="1">
      <alignment horizontal="center" vertical="center"/>
    </xf>
    <xf numFmtId="0" fontId="3" fillId="0" borderId="0" xfId="3" applyNumberFormat="1" applyFont="1" applyFill="1" applyBorder="1" applyAlignment="1">
      <alignment horizontal="center" vertical="center"/>
    </xf>
    <xf numFmtId="0" fontId="3" fillId="0" borderId="22" xfId="3" applyNumberFormat="1" applyFont="1" applyFill="1" applyBorder="1" applyAlignment="1">
      <alignment horizontal="center" vertical="center"/>
    </xf>
    <xf numFmtId="0" fontId="3" fillId="0" borderId="32" xfId="3" applyNumberFormat="1" applyFont="1" applyFill="1" applyBorder="1" applyAlignment="1">
      <alignment horizontal="center" vertical="center"/>
    </xf>
    <xf numFmtId="0" fontId="3" fillId="0" borderId="3" xfId="3" applyNumberFormat="1" applyFont="1" applyFill="1" applyBorder="1" applyAlignment="1">
      <alignment horizontal="center" vertical="center"/>
    </xf>
    <xf numFmtId="0" fontId="3" fillId="0" borderId="38" xfId="3" applyNumberFormat="1" applyFont="1" applyFill="1" applyBorder="1" applyAlignment="1">
      <alignment horizontal="center" vertical="center"/>
    </xf>
    <xf numFmtId="0" fontId="3" fillId="0" borderId="16" xfId="53" applyNumberFormat="1" applyFont="1" applyFill="1" applyBorder="1" applyAlignment="1">
      <alignment horizontal="center" vertical="center" wrapText="1"/>
    </xf>
    <xf numFmtId="0" fontId="3" fillId="0" borderId="2" xfId="53" applyNumberFormat="1" applyFont="1" applyFill="1" applyBorder="1" applyAlignment="1">
      <alignment horizontal="center" vertical="center" wrapText="1"/>
    </xf>
    <xf numFmtId="0" fontId="3" fillId="0" borderId="20" xfId="53" applyNumberFormat="1" applyFont="1" applyFill="1" applyBorder="1" applyAlignment="1">
      <alignment horizontal="center" vertical="center" wrapText="1"/>
    </xf>
    <xf numFmtId="0" fontId="3" fillId="0" borderId="1" xfId="53" applyNumberFormat="1" applyFont="1" applyFill="1" applyBorder="1" applyAlignment="1">
      <alignment horizontal="center" vertical="center" wrapText="1"/>
    </xf>
    <xf numFmtId="0" fontId="3" fillId="0" borderId="0" xfId="53" applyNumberFormat="1" applyFont="1" applyFill="1" applyBorder="1" applyAlignment="1">
      <alignment horizontal="center" vertical="center" wrapText="1"/>
    </xf>
    <xf numFmtId="0" fontId="3" fillId="0" borderId="22" xfId="53" applyNumberFormat="1" applyFont="1" applyFill="1" applyBorder="1" applyAlignment="1">
      <alignment horizontal="center" vertical="center" wrapText="1"/>
    </xf>
    <xf numFmtId="0" fontId="3" fillId="0" borderId="32" xfId="53" applyNumberFormat="1" applyFont="1" applyFill="1" applyBorder="1" applyAlignment="1">
      <alignment horizontal="center" vertical="center" wrapText="1"/>
    </xf>
    <xf numFmtId="0" fontId="3" fillId="0" borderId="3" xfId="53" applyNumberFormat="1" applyFont="1" applyFill="1" applyBorder="1" applyAlignment="1">
      <alignment horizontal="center" vertical="center" wrapText="1"/>
    </xf>
    <xf numFmtId="0" fontId="3" fillId="0" borderId="38" xfId="53" applyNumberFormat="1" applyFont="1" applyFill="1" applyBorder="1" applyAlignment="1">
      <alignment horizontal="center" vertical="center" wrapText="1"/>
    </xf>
    <xf numFmtId="0" fontId="3" fillId="0" borderId="4" xfId="3" applyNumberFormat="1" applyFont="1" applyFill="1" applyBorder="1" applyAlignment="1">
      <alignment horizontal="center" vertical="center"/>
    </xf>
    <xf numFmtId="0" fontId="3" fillId="0" borderId="6" xfId="3" applyNumberFormat="1" applyFont="1" applyFill="1" applyBorder="1" applyAlignment="1">
      <alignment horizontal="center" vertical="center"/>
    </xf>
    <xf numFmtId="0" fontId="3" fillId="0" borderId="18" xfId="3" applyNumberFormat="1" applyFont="1" applyFill="1" applyBorder="1" applyAlignment="1">
      <alignment horizontal="center" vertical="center"/>
    </xf>
    <xf numFmtId="0" fontId="3" fillId="0" borderId="16" xfId="3" applyNumberFormat="1" applyFont="1" applyFill="1" applyBorder="1" applyAlignment="1">
      <alignment horizontal="center" vertical="center" wrapText="1"/>
    </xf>
    <xf numFmtId="0" fontId="3" fillId="0" borderId="2" xfId="3" applyNumberFormat="1" applyFont="1" applyFill="1" applyBorder="1" applyAlignment="1">
      <alignment horizontal="center" vertical="center" wrapText="1"/>
    </xf>
    <xf numFmtId="0" fontId="3" fillId="0" borderId="20" xfId="3" applyNumberFormat="1" applyFont="1" applyFill="1" applyBorder="1" applyAlignment="1">
      <alignment horizontal="center" vertical="center" wrapText="1"/>
    </xf>
    <xf numFmtId="0" fontId="3" fillId="0" borderId="1" xfId="3" applyNumberFormat="1" applyFont="1" applyFill="1" applyBorder="1" applyAlignment="1">
      <alignment horizontal="center" vertical="center" wrapText="1"/>
    </xf>
    <xf numFmtId="0" fontId="3" fillId="0" borderId="0" xfId="3" applyNumberFormat="1" applyFont="1" applyFill="1" applyBorder="1" applyAlignment="1">
      <alignment horizontal="center" vertical="center" wrapText="1"/>
    </xf>
    <xf numFmtId="0" fontId="3" fillId="0" borderId="22" xfId="3" applyNumberFormat="1" applyFont="1" applyFill="1" applyBorder="1" applyAlignment="1">
      <alignment horizontal="center" vertical="center" wrapText="1"/>
    </xf>
    <xf numFmtId="0" fontId="3" fillId="0" borderId="32" xfId="3" applyNumberFormat="1" applyFont="1" applyFill="1" applyBorder="1" applyAlignment="1">
      <alignment horizontal="center" vertical="center" wrapText="1"/>
    </xf>
    <xf numFmtId="0" fontId="3" fillId="0" borderId="3" xfId="3" applyNumberFormat="1" applyFont="1" applyFill="1" applyBorder="1" applyAlignment="1">
      <alignment horizontal="center" vertical="center" wrapText="1"/>
    </xf>
    <xf numFmtId="0" fontId="3" fillId="0" borderId="38" xfId="3" applyNumberFormat="1" applyFont="1" applyFill="1" applyBorder="1" applyAlignment="1">
      <alignment horizontal="center" vertical="center" wrapText="1"/>
    </xf>
    <xf numFmtId="0" fontId="3" fillId="0" borderId="19" xfId="3" applyNumberFormat="1" applyFont="1" applyFill="1" applyBorder="1" applyAlignment="1">
      <alignment horizontal="center" vertical="center"/>
    </xf>
    <xf numFmtId="0" fontId="25" fillId="0" borderId="6" xfId="3" applyNumberFormat="1" applyFont="1" applyFill="1" applyBorder="1" applyAlignment="1">
      <alignment horizontal="center" vertical="center"/>
    </xf>
    <xf numFmtId="0" fontId="25" fillId="0" borderId="5" xfId="3" applyNumberFormat="1" applyFont="1" applyFill="1" applyBorder="1" applyAlignment="1">
      <alignment horizontal="center" vertical="center"/>
    </xf>
    <xf numFmtId="0" fontId="25" fillId="0" borderId="7" xfId="3" applyNumberFormat="1" applyFont="1" applyFill="1" applyBorder="1" applyAlignment="1">
      <alignment horizontal="center" vertical="center"/>
    </xf>
    <xf numFmtId="49" fontId="25" fillId="0" borderId="6" xfId="3" applyNumberFormat="1" applyFont="1" applyFill="1" applyBorder="1" applyAlignment="1">
      <alignment horizontal="center" vertical="center"/>
    </xf>
    <xf numFmtId="49" fontId="25" fillId="0" borderId="5" xfId="3" applyNumberFormat="1" applyFont="1" applyFill="1" applyBorder="1" applyAlignment="1">
      <alignment horizontal="center" vertical="center"/>
    </xf>
    <xf numFmtId="49" fontId="25" fillId="0" borderId="7" xfId="3" applyNumberFormat="1" applyFont="1" applyFill="1" applyBorder="1" applyAlignment="1">
      <alignment horizontal="center" vertical="center"/>
    </xf>
    <xf numFmtId="0" fontId="3" fillId="0" borderId="6" xfId="3" applyNumberFormat="1" applyFont="1" applyFill="1" applyBorder="1" applyAlignment="1">
      <alignment horizontal="left" vertical="center" wrapText="1"/>
    </xf>
    <xf numFmtId="0" fontId="3" fillId="0" borderId="5" xfId="3" applyNumberFormat="1" applyFont="1" applyFill="1" applyBorder="1" applyAlignment="1">
      <alignment horizontal="left" vertical="center" wrapText="1"/>
    </xf>
    <xf numFmtId="0" fontId="3" fillId="0" borderId="7" xfId="3" applyNumberFormat="1" applyFont="1" applyFill="1" applyBorder="1" applyAlignment="1">
      <alignment horizontal="left" vertical="center" wrapText="1"/>
    </xf>
    <xf numFmtId="2" fontId="3" fillId="0" borderId="6" xfId="3" applyNumberFormat="1" applyFont="1" applyFill="1" applyBorder="1" applyAlignment="1">
      <alignment horizontal="center" vertical="center" wrapText="1"/>
    </xf>
    <xf numFmtId="2" fontId="3" fillId="0" borderId="5" xfId="3" applyNumberFormat="1" applyFont="1" applyFill="1" applyBorder="1" applyAlignment="1">
      <alignment horizontal="center" vertical="center" wrapText="1"/>
    </xf>
    <xf numFmtId="2" fontId="3" fillId="0" borderId="7" xfId="3" applyNumberFormat="1" applyFont="1" applyFill="1" applyBorder="1" applyAlignment="1">
      <alignment horizontal="center" vertical="center" wrapText="1"/>
    </xf>
    <xf numFmtId="2" fontId="3" fillId="0" borderId="6" xfId="3" applyNumberFormat="1" applyFont="1" applyFill="1" applyBorder="1" applyAlignment="1">
      <alignment horizontal="center" vertical="center"/>
    </xf>
    <xf numFmtId="2" fontId="3" fillId="0" borderId="5" xfId="3" applyNumberFormat="1" applyFont="1" applyFill="1" applyBorder="1" applyAlignment="1">
      <alignment horizontal="center" vertical="center"/>
    </xf>
    <xf numFmtId="2" fontId="3" fillId="0" borderId="7" xfId="3" applyNumberFormat="1" applyFont="1" applyFill="1" applyBorder="1" applyAlignment="1">
      <alignment horizontal="center" vertical="center"/>
    </xf>
    <xf numFmtId="4" fontId="25" fillId="0" borderId="6" xfId="3" applyNumberFormat="1" applyFont="1" applyFill="1" applyBorder="1" applyAlignment="1">
      <alignment horizontal="center" vertical="center"/>
    </xf>
    <xf numFmtId="4" fontId="25" fillId="0" borderId="5" xfId="3" applyNumberFormat="1" applyFont="1" applyFill="1" applyBorder="1" applyAlignment="1">
      <alignment horizontal="center" vertical="center"/>
    </xf>
    <xf numFmtId="4" fontId="25" fillId="0" borderId="7" xfId="3" applyNumberFormat="1" applyFont="1" applyFill="1" applyBorder="1" applyAlignment="1">
      <alignment horizontal="center" vertical="center"/>
    </xf>
    <xf numFmtId="4" fontId="25" fillId="0" borderId="4" xfId="3" applyNumberFormat="1" applyFont="1" applyFill="1" applyBorder="1" applyAlignment="1">
      <alignment horizontal="center" vertical="center"/>
    </xf>
    <xf numFmtId="2" fontId="3" fillId="0" borderId="6" xfId="3" applyNumberFormat="1" applyFont="1" applyFill="1" applyBorder="1" applyAlignment="1">
      <alignment horizontal="left" vertical="center" wrapText="1"/>
    </xf>
    <xf numFmtId="0" fontId="3" fillId="0" borderId="5" xfId="3" applyNumberFormat="1" applyFont="1" applyFill="1" applyBorder="1" applyAlignment="1">
      <alignment horizontal="center" vertical="center" wrapText="1"/>
    </xf>
    <xf numFmtId="0" fontId="3" fillId="0" borderId="7" xfId="3" applyNumberFormat="1" applyFont="1" applyFill="1" applyBorder="1" applyAlignment="1">
      <alignment horizontal="center" vertical="center" wrapText="1"/>
    </xf>
    <xf numFmtId="4" fontId="3" fillId="0" borderId="6" xfId="3" applyNumberFormat="1" applyFont="1" applyFill="1" applyBorder="1" applyAlignment="1">
      <alignment horizontal="center" vertical="center"/>
    </xf>
    <xf numFmtId="4" fontId="3" fillId="0" borderId="5" xfId="3" applyNumberFormat="1" applyFont="1" applyFill="1" applyBorder="1" applyAlignment="1">
      <alignment horizontal="center" vertical="center"/>
    </xf>
    <xf numFmtId="4" fontId="3" fillId="0" borderId="7" xfId="3" applyNumberFormat="1" applyFont="1" applyFill="1" applyBorder="1" applyAlignment="1">
      <alignment horizontal="center" vertical="center"/>
    </xf>
    <xf numFmtId="0" fontId="25" fillId="0" borderId="6" xfId="3" applyNumberFormat="1" applyFont="1" applyFill="1" applyBorder="1" applyAlignment="1">
      <alignment horizontal="center" vertical="center" wrapText="1"/>
    </xf>
    <xf numFmtId="0" fontId="25" fillId="0" borderId="5" xfId="3" applyNumberFormat="1" applyFont="1" applyFill="1" applyBorder="1" applyAlignment="1">
      <alignment horizontal="center" vertical="center" wrapText="1"/>
    </xf>
    <xf numFmtId="0" fontId="25" fillId="0" borderId="7" xfId="3" applyNumberFormat="1" applyFont="1" applyFill="1" applyBorder="1" applyAlignment="1">
      <alignment horizontal="center" vertical="center" wrapText="1"/>
    </xf>
    <xf numFmtId="2" fontId="25" fillId="0" borderId="6" xfId="3" applyNumberFormat="1" applyFont="1" applyFill="1" applyBorder="1" applyAlignment="1">
      <alignment horizontal="center" vertical="center"/>
    </xf>
    <xf numFmtId="2" fontId="25" fillId="0" borderId="5" xfId="3" applyNumberFormat="1" applyFont="1" applyFill="1" applyBorder="1" applyAlignment="1">
      <alignment horizontal="center" vertical="center"/>
    </xf>
    <xf numFmtId="2" fontId="25" fillId="0" borderId="7" xfId="3" applyNumberFormat="1" applyFont="1" applyFill="1" applyBorder="1" applyAlignment="1">
      <alignment horizontal="center" vertical="center"/>
    </xf>
    <xf numFmtId="4" fontId="3" fillId="0" borderId="4" xfId="3" applyNumberFormat="1" applyFont="1" applyFill="1" applyBorder="1" applyAlignment="1">
      <alignment horizontal="center" vertical="center"/>
    </xf>
    <xf numFmtId="0" fontId="67" fillId="0" borderId="6" xfId="3" applyNumberFormat="1" applyFont="1" applyFill="1" applyBorder="1" applyAlignment="1">
      <alignment horizontal="left" vertical="center"/>
    </xf>
    <xf numFmtId="0" fontId="67" fillId="0" borderId="5" xfId="3" applyNumberFormat="1" applyFont="1" applyFill="1" applyBorder="1" applyAlignment="1">
      <alignment horizontal="left" vertical="center"/>
    </xf>
    <xf numFmtId="0" fontId="67" fillId="0" borderId="7" xfId="3" applyNumberFormat="1" applyFont="1" applyFill="1" applyBorder="1" applyAlignment="1">
      <alignment horizontal="left" vertical="center"/>
    </xf>
    <xf numFmtId="49" fontId="67" fillId="0" borderId="6" xfId="3" applyNumberFormat="1" applyFont="1" applyFill="1" applyBorder="1" applyAlignment="1">
      <alignment horizontal="center" vertical="center"/>
    </xf>
    <xf numFmtId="49" fontId="67" fillId="0" borderId="5" xfId="3" applyNumberFormat="1" applyFont="1" applyFill="1" applyBorder="1" applyAlignment="1">
      <alignment horizontal="center" vertical="center"/>
    </xf>
    <xf numFmtId="49" fontId="67" fillId="0" borderId="7" xfId="3" applyNumberFormat="1" applyFont="1" applyFill="1" applyBorder="1" applyAlignment="1">
      <alignment horizontal="center" vertical="center"/>
    </xf>
    <xf numFmtId="0" fontId="3" fillId="0" borderId="5" xfId="3" applyNumberFormat="1" applyFont="1" applyFill="1" applyBorder="1" applyAlignment="1">
      <alignment horizontal="center" vertical="center"/>
    </xf>
    <xf numFmtId="0" fontId="3" fillId="0" borderId="7" xfId="3" applyNumberFormat="1" applyFont="1" applyFill="1" applyBorder="1" applyAlignment="1">
      <alignment horizontal="center" vertical="center"/>
    </xf>
    <xf numFmtId="0" fontId="3" fillId="0" borderId="6" xfId="3" applyNumberFormat="1" applyFont="1" applyFill="1" applyBorder="1" applyAlignment="1">
      <alignment horizontal="left" vertical="center"/>
    </xf>
    <xf numFmtId="0" fontId="3" fillId="0" borderId="5" xfId="3" applyNumberFormat="1" applyFont="1" applyFill="1" applyBorder="1" applyAlignment="1">
      <alignment horizontal="left" vertical="center"/>
    </xf>
    <xf numFmtId="0" fontId="3" fillId="0" borderId="7" xfId="3" applyNumberFormat="1" applyFont="1" applyFill="1" applyBorder="1" applyAlignment="1">
      <alignment horizontal="left" vertical="center"/>
    </xf>
    <xf numFmtId="49" fontId="3" fillId="0" borderId="6" xfId="3" applyNumberFormat="1" applyFont="1" applyFill="1" applyBorder="1" applyAlignment="1">
      <alignment horizontal="center" vertical="center"/>
    </xf>
    <xf numFmtId="49" fontId="3" fillId="0" borderId="5" xfId="3" applyNumberFormat="1" applyFont="1" applyFill="1" applyBorder="1" applyAlignment="1">
      <alignment horizontal="center" vertical="center"/>
    </xf>
    <xf numFmtId="49" fontId="3" fillId="0" borderId="7" xfId="3" applyNumberFormat="1" applyFont="1" applyFill="1" applyBorder="1" applyAlignment="1">
      <alignment horizontal="center" vertical="center"/>
    </xf>
    <xf numFmtId="2" fontId="3" fillId="0" borderId="5" xfId="3" applyNumberFormat="1" applyFont="1" applyFill="1" applyBorder="1" applyAlignment="1">
      <alignment horizontal="left" vertical="center" wrapText="1"/>
    </xf>
    <xf numFmtId="2" fontId="3" fillId="0" borderId="7" xfId="3" applyNumberFormat="1" applyFont="1" applyFill="1" applyBorder="1" applyAlignment="1">
      <alignment horizontal="left" vertical="center" wrapText="1"/>
    </xf>
    <xf numFmtId="0" fontId="67" fillId="0" borderId="6" xfId="3" applyNumberFormat="1" applyFont="1" applyFill="1" applyBorder="1" applyAlignment="1">
      <alignment horizontal="center" vertical="center"/>
    </xf>
    <xf numFmtId="0" fontId="67" fillId="0" borderId="5" xfId="3" applyNumberFormat="1" applyFont="1" applyFill="1" applyBorder="1" applyAlignment="1">
      <alignment horizontal="center" vertical="center"/>
    </xf>
    <xf numFmtId="0" fontId="67" fillId="0" borderId="7" xfId="3" applyNumberFormat="1" applyFont="1" applyFill="1" applyBorder="1" applyAlignment="1">
      <alignment horizontal="center" vertical="center"/>
    </xf>
    <xf numFmtId="43" fontId="3" fillId="0" borderId="6" xfId="3" applyNumberFormat="1" applyFont="1" applyFill="1" applyBorder="1" applyAlignment="1">
      <alignment horizontal="center" vertical="center"/>
    </xf>
    <xf numFmtId="43" fontId="3" fillId="0" borderId="6" xfId="1" applyFont="1" applyFill="1" applyBorder="1" applyAlignment="1">
      <alignment horizontal="center" vertical="center"/>
    </xf>
    <xf numFmtId="43" fontId="3" fillId="0" borderId="5" xfId="1" applyFont="1" applyFill="1" applyBorder="1" applyAlignment="1">
      <alignment horizontal="center" vertical="center"/>
    </xf>
    <xf numFmtId="43" fontId="3" fillId="0" borderId="7" xfId="1" applyFont="1" applyFill="1" applyBorder="1" applyAlignment="1">
      <alignment horizontal="center" vertical="center"/>
    </xf>
    <xf numFmtId="43" fontId="3" fillId="0" borderId="6" xfId="3" applyNumberFormat="1" applyFont="1" applyFill="1" applyBorder="1" applyAlignment="1">
      <alignment horizontal="left" vertical="center"/>
    </xf>
    <xf numFmtId="0" fontId="25" fillId="0" borderId="2" xfId="3" applyNumberFormat="1" applyFont="1" applyFill="1" applyBorder="1" applyAlignment="1">
      <alignment horizontal="right" vertical="center"/>
    </xf>
    <xf numFmtId="0" fontId="25" fillId="0" borderId="20" xfId="3" applyNumberFormat="1" applyFont="1" applyFill="1" applyBorder="1" applyAlignment="1">
      <alignment horizontal="right" vertical="center"/>
    </xf>
    <xf numFmtId="2" fontId="25" fillId="0" borderId="4" xfId="3" applyNumberFormat="1" applyFont="1" applyFill="1" applyBorder="1" applyAlignment="1">
      <alignment horizontal="center" vertical="center"/>
    </xf>
    <xf numFmtId="0" fontId="3" fillId="0" borderId="6" xfId="3" applyNumberFormat="1" applyFont="1" applyFill="1" applyBorder="1" applyAlignment="1">
      <alignment horizontal="left" vertical="distributed"/>
    </xf>
    <xf numFmtId="0" fontId="3" fillId="0" borderId="5" xfId="3" applyNumberFormat="1" applyFont="1" applyFill="1" applyBorder="1" applyAlignment="1">
      <alignment horizontal="left" vertical="distributed"/>
    </xf>
    <xf numFmtId="0" fontId="3" fillId="0" borderId="7" xfId="3" applyNumberFormat="1" applyFont="1" applyFill="1" applyBorder="1" applyAlignment="1">
      <alignment horizontal="left" vertical="distributed"/>
    </xf>
    <xf numFmtId="0" fontId="10" fillId="0" borderId="0" xfId="4" applyNumberFormat="1" applyFont="1" applyFill="1" applyBorder="1" applyAlignment="1">
      <alignment horizontal="center"/>
    </xf>
    <xf numFmtId="4" fontId="10" fillId="0" borderId="0" xfId="4" applyNumberFormat="1" applyFont="1" applyFill="1" applyBorder="1" applyAlignment="1">
      <alignment horizontal="center"/>
    </xf>
    <xf numFmtId="4" fontId="25" fillId="8" borderId="4" xfId="3" applyNumberFormat="1" applyFont="1" applyFill="1" applyBorder="1" applyAlignment="1">
      <alignment horizontal="center" vertical="center"/>
    </xf>
    <xf numFmtId="43" fontId="25" fillId="0" borderId="0" xfId="1" applyFont="1" applyFill="1" applyBorder="1" applyAlignment="1">
      <alignment horizontal="center" vertical="center"/>
    </xf>
    <xf numFmtId="0" fontId="3" fillId="0" borderId="0" xfId="3" applyNumberFormat="1" applyFont="1" applyFill="1" applyAlignment="1">
      <alignment horizontal="center"/>
    </xf>
    <xf numFmtId="4" fontId="3" fillId="0" borderId="0" xfId="3" applyNumberFormat="1" applyFont="1" applyFill="1" applyAlignment="1">
      <alignment horizontal="center"/>
    </xf>
    <xf numFmtId="9" fontId="13" fillId="0" borderId="0" xfId="4" applyNumberFormat="1" applyFont="1" applyFill="1" applyBorder="1" applyAlignment="1">
      <alignment horizontal="center" wrapText="1"/>
    </xf>
    <xf numFmtId="4" fontId="13" fillId="0" borderId="0" xfId="4" applyNumberFormat="1" applyFont="1" applyFill="1" applyBorder="1" applyAlignment="1">
      <alignment horizontal="center"/>
    </xf>
    <xf numFmtId="0" fontId="13" fillId="0" borderId="0" xfId="4" applyNumberFormat="1" applyFont="1" applyFill="1" applyBorder="1" applyAlignment="1">
      <alignment horizontal="center"/>
    </xf>
    <xf numFmtId="0" fontId="3" fillId="0" borderId="0" xfId="3" applyNumberFormat="1" applyFont="1" applyFill="1" applyBorder="1" applyAlignment="1">
      <alignment horizontal="center"/>
    </xf>
    <xf numFmtId="0" fontId="10" fillId="0" borderId="0" xfId="3" applyNumberFormat="1" applyFont="1" applyFill="1" applyBorder="1" applyAlignment="1">
      <alignment horizontal="center"/>
    </xf>
    <xf numFmtId="3" fontId="10" fillId="0" borderId="0" xfId="3" applyNumberFormat="1" applyFont="1" applyFill="1" applyBorder="1" applyAlignment="1">
      <alignment horizontal="center"/>
    </xf>
    <xf numFmtId="0" fontId="10" fillId="0" borderId="0" xfId="3" applyNumberFormat="1" applyFont="1" applyFill="1" applyBorder="1" applyAlignment="1">
      <alignment horizontal="left"/>
    </xf>
    <xf numFmtId="4" fontId="10" fillId="0" borderId="0" xfId="3" applyNumberFormat="1" applyFont="1" applyFill="1" applyBorder="1" applyAlignment="1">
      <alignment horizontal="center"/>
    </xf>
  </cellXfs>
  <cellStyles count="97">
    <cellStyle name="_Больница Ванавара." xfId="10"/>
    <cellStyle name="_молодые специалисты" xfId="11"/>
    <cellStyle name="Гиперссылка 2" xfId="12"/>
    <cellStyle name="Гиперссылка 2 2" xfId="13"/>
    <cellStyle name="Гиперссылка 2 2 2" xfId="84"/>
    <cellStyle name="Гиперссылка 3" xfId="14"/>
    <cellStyle name="Денежный 2" xfId="85"/>
    <cellStyle name="Денежный 2 2" xfId="86"/>
    <cellStyle name="Обычный" xfId="0" builtinId="0"/>
    <cellStyle name="Обычный 10" xfId="15"/>
    <cellStyle name="Обычный 10 10" xfId="16"/>
    <cellStyle name="Обычный 10 2" xfId="17"/>
    <cellStyle name="Обычный 10 2 2" xfId="18"/>
    <cellStyle name="Обычный 10 3" xfId="19"/>
    <cellStyle name="Обычный 10 4" xfId="20"/>
    <cellStyle name="Обычный 11" xfId="8"/>
    <cellStyle name="Обычный 12" xfId="21"/>
    <cellStyle name="Обычный 13" xfId="79"/>
    <cellStyle name="Обычный 2" xfId="22"/>
    <cellStyle name="Обычный 2 2" xfId="3"/>
    <cellStyle name="Обычный 2 2 2" xfId="23"/>
    <cellStyle name="Обычный 2 2 2 2" xfId="24"/>
    <cellStyle name="Обычный 2 2 2 2 2" xfId="25"/>
    <cellStyle name="Обычный 2 2 2 2 2 2" xfId="26"/>
    <cellStyle name="Обычный 2 2 2 2 3" xfId="27"/>
    <cellStyle name="Обычный 2 2 2 2 3 2" xfId="28"/>
    <cellStyle name="Обычный 2 2 2 2 3 2 2" xfId="29"/>
    <cellStyle name="Обычный 2 2 2 3" xfId="30"/>
    <cellStyle name="Обычный 2 2 2 3 2" xfId="31"/>
    <cellStyle name="Обычный 2 2 2 3 2 2" xfId="32"/>
    <cellStyle name="Обычный 2 2 2 3 3" xfId="33"/>
    <cellStyle name="Обычный 2 2 2 4" xfId="34"/>
    <cellStyle name="Обычный 2 2 3" xfId="35"/>
    <cellStyle name="Обычный 2 2 3 4" xfId="87"/>
    <cellStyle name="Обычный 2 2 4" xfId="88"/>
    <cellStyle name="Обычный 2 3" xfId="4"/>
    <cellStyle name="Обычный 2 3 3" xfId="89"/>
    <cellStyle name="Обычный 2 4" xfId="36"/>
    <cellStyle name="Обычный 3" xfId="37"/>
    <cellStyle name="Обычный 3 2" xfId="38"/>
    <cellStyle name="Обычный 3 2 2" xfId="39"/>
    <cellStyle name="Обычный 3 2 2 2" xfId="40"/>
    <cellStyle name="Обычный 3 2 4" xfId="90"/>
    <cellStyle name="Обычный 3 3" xfId="41"/>
    <cellStyle name="Обычный 3 3 2" xfId="91"/>
    <cellStyle name="Обычный 3 4" xfId="5"/>
    <cellStyle name="Обычный 3_зп расчет  на 2011 год (2)" xfId="42"/>
    <cellStyle name="Обычный 4" xfId="43"/>
    <cellStyle name="Обычный 4 2" xfId="44"/>
    <cellStyle name="Обычный 4 2 2" xfId="83"/>
    <cellStyle name="Обычный 4 3" xfId="92"/>
    <cellStyle name="Обычный 4 3 2" xfId="45"/>
    <cellStyle name="Обычный 5" xfId="2"/>
    <cellStyle name="Обычный 5 2" xfId="46"/>
    <cellStyle name="Обычный 5 2 2" xfId="47"/>
    <cellStyle name="Обычный 5 2 2 2" xfId="48"/>
    <cellStyle name="Обычный 5 2 2 2 2" xfId="49"/>
    <cellStyle name="Обычный 5 2 2 2 2 2" xfId="93"/>
    <cellStyle name="Обычный 5 2 2 3" xfId="50"/>
    <cellStyle name="Обычный 5 2 3" xfId="51"/>
    <cellStyle name="Обычный 5 2 3 2" xfId="52"/>
    <cellStyle name="Обычный 5 2 3 3" xfId="53"/>
    <cellStyle name="Обычный 5 2 4" xfId="54"/>
    <cellStyle name="Обычный 5 2 5" xfId="7"/>
    <cellStyle name="Обычный 5 3" xfId="6"/>
    <cellStyle name="Обычный 6" xfId="55"/>
    <cellStyle name="Обычный 6 2" xfId="56"/>
    <cellStyle name="Обычный 6 3" xfId="57"/>
    <cellStyle name="Обычный 6 4" xfId="58"/>
    <cellStyle name="Обычный 6 4 2" xfId="59"/>
    <cellStyle name="Обычный 7" xfId="60"/>
    <cellStyle name="Обычный 7 2" xfId="61"/>
    <cellStyle name="Обычный 8" xfId="62"/>
    <cellStyle name="Обычный 9" xfId="63"/>
    <cellStyle name="Обычный 9 2" xfId="64"/>
    <cellStyle name="Обычный_Больница Ванавара." xfId="80"/>
    <cellStyle name="Обычный_Вариант 3" xfId="78"/>
    <cellStyle name="Обычный_Книга1" xfId="81"/>
    <cellStyle name="Обычный_Лист1 2" xfId="9"/>
    <cellStyle name="Обычный_смета 2005 новая" xfId="82"/>
    <cellStyle name="Обычный_Титульный лист" xfId="75"/>
    <cellStyle name="Обычный_Штат ОДБ 2" xfId="77"/>
    <cellStyle name="Обычный_Штат Тура Библиотека" xfId="76"/>
    <cellStyle name="Процентный" xfId="96" builtinId="5"/>
    <cellStyle name="Процентный 2" xfId="65"/>
    <cellStyle name="Процентный 3" xfId="66"/>
    <cellStyle name="Стиль 1" xfId="67"/>
    <cellStyle name="Финансовый" xfId="1" builtinId="3"/>
    <cellStyle name="Финансовый 2" xfId="68"/>
    <cellStyle name="Финансовый 2 2" xfId="69"/>
    <cellStyle name="Финансовый 2 3" xfId="94"/>
    <cellStyle name="Финансовый 3" xfId="70"/>
    <cellStyle name="Финансовый 3 2" xfId="71"/>
    <cellStyle name="Финансовый 4" xfId="72"/>
    <cellStyle name="Финансовый 5" xfId="73"/>
    <cellStyle name="Финансовый 6" xfId="74"/>
    <cellStyle name="Хвост" xfId="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oshukVV/AppData/Local/Microsoft/Windows/Temporary%20Internet%20Files/Content.Outlook/GPT5GXZO/&#1050;&#1086;&#1087;&#1080;&#1103;%20&#1052;&#1050;&#1059;%20&#1058;&#1057;&#1064;%20&#1096;&#1090;&#1072;&#1090;&#1082;&#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rtovskayaoa/AppData/Local/Microsoft/Windows/INetCache/Content.Outlook/DHLTFEW2/&#1096;&#1082;&#1086;&#1083;&#1072;%20&#1058;&#1091;&#1090;&#1086;&#1085;&#1095;&#1072;&#1085;&#1099;%20&#1090;&#1072;&#1088;&#1080;&#1092;&#1080;&#1082;&#1072;&#1094;&#1080;&#1103;%20&#1086;&#1090;%2023.09.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47;&#1055;&#1051;&#1040;&#1058;&#1040;%20%20&#1058;&#1091;&#1090;&#1057;&#1064;%20%20&#1055;&#1055;%20&#1058;&#1072;&#1088;&#1080;&#1092;&#1080;&#1082;&#1072;&#1094;&#1080;&#1103;%202018%20&#1089;%20&#1080;&#1079;&#1084;&#1077;&#1085;&#1077;&#1085;&#1080;&#1103;&#1084;&#1080;%2018%20%20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055;&#1040;&#1050;&#1045;&#1058;%202018-2019%20&#1091;&#1095;.&#1075;&#1086;&#1076;\&#1091;&#1095;&#1077;&#1073;&#1085;&#1099;&#1081;%20&#1087;&#1083;&#1072;&#1085;%202018-2019%20(5)\Users\TroshukVV\AppData\Local\Microsoft\Windows\Temporary%20Internet%20Files\Content.Outlook\S8MT6EI4\&#1057;&#1084;&#1077;&#1090;&#1072;%20%202016%20&#1064;&#1050;&#1086;&#1083;&#1072;%20&#1058;&#1091;&#1090;&#1086;&#1085;&#1095;&#1072;&#1085;&#1089;&#1082;&#1072;&#1103;%20&#1089;&#1091;&#1073;&#1074;%20%20&#1055;&#1045;&#1044;%20%20&#1055;&#1045;&#1056;%2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artovskayaoa/Desktop/&#1057;&#1052;&#1045;&#1058;&#1067;%202019/&#1087;&#1077;&#1076;&#1072;&#1075;&#1086;&#1075;&#1080;/&#1096;&#1082;&#1086;&#1083;&#1099;/&#1087;&#1088;&#1086;&#1074;&#1077;&#1088;&#1077;&#1085;&#1085;&#1099;&#1077;/&#1096;&#1082;&#1086;&#1083;&#1072;%20&#1058;&#1091;&#1090;&#1086;&#1085;&#1095;&#1072;&#1085;&#1099;%20&#1055;&#1077;&#1076;&#1072;&#1075;&#1086;&#1075;&#1080;%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4;&#1080;&#1088;&#1077;&#1082;&#1090;&#1086;&#1088;/Documents/K86/Users/nartovskayaoa/AppData/Local/Microsoft/Windows/INetCache/Content.Outlook/DHLTFEW2/&#1096;&#1082;&#1086;&#1083;&#1072;%20&#1058;&#1091;&#1090;&#1086;&#1085;&#1095;&#1072;&#1085;&#1099;%20&#1090;&#1072;&#1088;&#1080;&#1092;&#1080;&#1082;&#1072;&#1094;&#1080;&#1103;%20&#1086;&#1090;%2023.09.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roshukVV/AppData/Local/Microsoft/Windows/Temporary%20Internet%20Files/Content.Outlook/GPT5GXZO/&#1047;&#1055;&#1051;&#1040;&#1058;&#1040;%20%20&#1058;&#1091;&#1090;&#1057;&#1064;%20%20&#1055;&#1055;%20&#1058;&#1072;&#1088;&#1080;&#1092;&#1080;&#1082;&#1072;&#1094;&#1080;&#1103;%202018%20&#1089;%20&#1080;&#1079;&#1084;&#1077;&#1085;&#1077;&#1085;&#1080;&#1103;&#1084;&#1080;%2018%20%20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татное АУП"/>
      <sheetName val="анализ АУП"/>
      <sheetName val="штатное Педагоги"/>
      <sheetName val="анализ Педагоги"/>
    </sheetNames>
    <sheetDataSet>
      <sheetData sheetId="0"/>
      <sheetData sheetId="1"/>
      <sheetData sheetId="2">
        <row r="23">
          <cell r="A23" t="str">
            <v>Иные педагогические работники</v>
          </cell>
        </row>
        <row r="24">
          <cell r="B24" t="str">
            <v>Старший воспитатель</v>
          </cell>
        </row>
        <row r="25">
          <cell r="B25" t="str">
            <v>Воспитатель ГПД</v>
          </cell>
        </row>
      </sheetData>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штатное Педагоги"/>
      <sheetName val="анализ Педагоги"/>
      <sheetName val="ШКОЛА пед"/>
      <sheetName val="коэф. Школа (2)"/>
      <sheetName val="ШО т-3"/>
      <sheetName val="Лист1"/>
    </sheetNames>
    <sheetDataSet>
      <sheetData sheetId="0" refreshError="1"/>
      <sheetData sheetId="1" refreshError="1"/>
      <sheetData sheetId="2" refreshError="1">
        <row r="19">
          <cell r="E19" t="str">
            <v>высшее</v>
          </cell>
          <cell r="L19">
            <v>0.77777777777777779</v>
          </cell>
          <cell r="M19">
            <v>8942</v>
          </cell>
          <cell r="BC19">
            <v>2980.666666666667</v>
          </cell>
          <cell r="BL19">
            <v>8465.0933333333323</v>
          </cell>
          <cell r="BN19">
            <v>11286.791111111112</v>
          </cell>
        </row>
        <row r="20">
          <cell r="L20">
            <v>0.55555555555555558</v>
          </cell>
          <cell r="M20">
            <v>8942</v>
          </cell>
          <cell r="BC20">
            <v>1490.3333333333335</v>
          </cell>
          <cell r="BL20">
            <v>5663.2666666666673</v>
          </cell>
          <cell r="BN20">
            <v>7551.0222222222237</v>
          </cell>
        </row>
        <row r="21">
          <cell r="L21">
            <v>5.5555555555555552E-2</v>
          </cell>
          <cell r="M21">
            <v>8942</v>
          </cell>
          <cell r="BC21">
            <v>124.19444444444444</v>
          </cell>
          <cell r="BL21">
            <v>551.42333333333329</v>
          </cell>
          <cell r="BN21">
            <v>735.2311111111112</v>
          </cell>
        </row>
        <row r="22">
          <cell r="L22">
            <v>0.06</v>
          </cell>
          <cell r="M22">
            <v>8942</v>
          </cell>
          <cell r="P22">
            <v>724.30200000000002</v>
          </cell>
          <cell r="X22">
            <v>134.13</v>
          </cell>
          <cell r="BC22">
            <v>134.13</v>
          </cell>
          <cell r="BL22">
            <v>595.53719999999998</v>
          </cell>
          <cell r="BN22">
            <v>794.04960000000005</v>
          </cell>
        </row>
        <row r="24">
          <cell r="E24" t="str">
            <v>высшее</v>
          </cell>
          <cell r="L24">
            <v>0.72222222222222221</v>
          </cell>
          <cell r="M24">
            <v>8942</v>
          </cell>
          <cell r="BC24">
            <v>2583.2444444444445</v>
          </cell>
          <cell r="BL24">
            <v>8330.9633333333331</v>
          </cell>
          <cell r="BN24">
            <v>11107.951111111111</v>
          </cell>
        </row>
        <row r="25">
          <cell r="L25">
            <v>0.16666666666666666</v>
          </cell>
          <cell r="M25">
            <v>8942</v>
          </cell>
          <cell r="BC25">
            <v>596.13333333333333</v>
          </cell>
          <cell r="BL25">
            <v>1922.53</v>
          </cell>
          <cell r="BN25">
            <v>2563.3733333333334</v>
          </cell>
        </row>
        <row r="26">
          <cell r="L26">
            <v>0.1111111111111111</v>
          </cell>
          <cell r="M26">
            <v>8942</v>
          </cell>
          <cell r="BC26">
            <v>397.42222222222222</v>
          </cell>
          <cell r="BL26">
            <v>1281.6866666666665</v>
          </cell>
          <cell r="BN26">
            <v>1708.9155555555553</v>
          </cell>
        </row>
        <row r="27">
          <cell r="L27">
            <v>0.55555555555555558</v>
          </cell>
          <cell r="M27">
            <v>8942</v>
          </cell>
          <cell r="BC27">
            <v>1987.1111111111113</v>
          </cell>
          <cell r="BL27">
            <v>6408.4333333333334</v>
          </cell>
          <cell r="BN27">
            <v>8544.5777777777785</v>
          </cell>
        </row>
        <row r="28">
          <cell r="L28">
            <v>0.1111111111111111</v>
          </cell>
          <cell r="M28">
            <v>8942</v>
          </cell>
          <cell r="BC28">
            <v>248.38888888888889</v>
          </cell>
          <cell r="BL28">
            <v>1192.2666666666667</v>
          </cell>
          <cell r="BN28">
            <v>1589.6888888888889</v>
          </cell>
        </row>
        <row r="30">
          <cell r="E30" t="str">
            <v>высшее</v>
          </cell>
          <cell r="L30">
            <v>0.27777777777777779</v>
          </cell>
          <cell r="M30">
            <v>8942</v>
          </cell>
          <cell r="BC30">
            <v>2865.172222222222</v>
          </cell>
          <cell r="BL30">
            <v>4327.1866666666665</v>
          </cell>
          <cell r="BN30">
            <v>5769.5822222222232</v>
          </cell>
        </row>
        <row r="31">
          <cell r="L31">
            <v>0.1111111111111111</v>
          </cell>
          <cell r="M31">
            <v>8942</v>
          </cell>
          <cell r="BC31">
            <v>298.06666666666666</v>
          </cell>
          <cell r="BL31">
            <v>1222.0733333333333</v>
          </cell>
          <cell r="BN31">
            <v>1629.431111111111</v>
          </cell>
        </row>
        <row r="32">
          <cell r="L32">
            <v>0.3888888888888889</v>
          </cell>
          <cell r="M32">
            <v>8942</v>
          </cell>
          <cell r="BC32">
            <v>869.36111111111109</v>
          </cell>
          <cell r="BL32">
            <v>4172.9333333333334</v>
          </cell>
          <cell r="BN32">
            <v>5563.9111111111124</v>
          </cell>
        </row>
        <row r="33">
          <cell r="L33">
            <v>0.1111111111111111</v>
          </cell>
          <cell r="M33">
            <v>8942</v>
          </cell>
          <cell r="BC33">
            <v>248.38888888888889</v>
          </cell>
          <cell r="BL33">
            <v>1192.2666666666667</v>
          </cell>
          <cell r="BN33">
            <v>1589.6888888888889</v>
          </cell>
        </row>
        <row r="34">
          <cell r="L34">
            <v>0.16666666666666666</v>
          </cell>
          <cell r="M34">
            <v>8942</v>
          </cell>
          <cell r="P34">
            <v>2235.5</v>
          </cell>
          <cell r="X34">
            <v>372.58333333333331</v>
          </cell>
          <cell r="BC34">
            <v>372.58333333333331</v>
          </cell>
          <cell r="BL34">
            <v>1788.4</v>
          </cell>
          <cell r="BN34">
            <v>2384.5333333333338</v>
          </cell>
        </row>
        <row r="36">
          <cell r="E36" t="str">
            <v>сред</v>
          </cell>
          <cell r="L36">
            <v>1.5</v>
          </cell>
          <cell r="M36">
            <v>7847</v>
          </cell>
          <cell r="BC36">
            <v>7042.3928571428569</v>
          </cell>
          <cell r="BL36">
            <v>16584.460714285713</v>
          </cell>
          <cell r="BN36">
            <v>22112.614285714284</v>
          </cell>
        </row>
        <row r="37">
          <cell r="L37">
            <v>5.5555555555555552E-2</v>
          </cell>
          <cell r="M37">
            <v>7847</v>
          </cell>
          <cell r="BC37">
            <v>108.9861111111111</v>
          </cell>
          <cell r="BL37">
            <v>523.13333333333321</v>
          </cell>
          <cell r="BN37">
            <v>697.51111111111106</v>
          </cell>
        </row>
        <row r="38">
          <cell r="L38">
            <v>2.7777777777777776E-2</v>
          </cell>
          <cell r="M38">
            <v>7847</v>
          </cell>
          <cell r="BC38">
            <v>87.188888888888869</v>
          </cell>
          <cell r="BL38">
            <v>281.18416666666661</v>
          </cell>
          <cell r="BN38">
            <v>374.91222222222223</v>
          </cell>
        </row>
        <row r="39">
          <cell r="L39">
            <v>5.5555555555555552E-2</v>
          </cell>
          <cell r="M39">
            <v>8942</v>
          </cell>
          <cell r="X39">
            <v>124.19444444444444</v>
          </cell>
          <cell r="BC39">
            <v>124.19444444444444</v>
          </cell>
          <cell r="BL39">
            <v>596.13333333333333</v>
          </cell>
          <cell r="BN39">
            <v>794.84444444444443</v>
          </cell>
        </row>
        <row r="40">
          <cell r="L40">
            <v>2.7777777777777776E-2</v>
          </cell>
          <cell r="M40">
            <v>7847</v>
          </cell>
          <cell r="BC40">
            <v>87.188888888888869</v>
          </cell>
          <cell r="BL40">
            <v>281.18416666666661</v>
          </cell>
          <cell r="BN40">
            <v>374.91222222222223</v>
          </cell>
        </row>
        <row r="42">
          <cell r="L42">
            <v>1.5</v>
          </cell>
          <cell r="M42">
            <v>8942</v>
          </cell>
          <cell r="BC42">
            <v>8187.9714285714281</v>
          </cell>
          <cell r="BL42">
            <v>18996.432857142856</v>
          </cell>
          <cell r="BN42">
            <v>25328.577142857146</v>
          </cell>
        </row>
        <row r="43">
          <cell r="L43">
            <v>2.7777777777777776E-2</v>
          </cell>
          <cell r="M43">
            <v>8942</v>
          </cell>
          <cell r="BC43">
            <v>99.355555555555554</v>
          </cell>
          <cell r="BL43">
            <v>320.42166666666662</v>
          </cell>
          <cell r="BN43">
            <v>427.22888888888883</v>
          </cell>
        </row>
        <row r="44">
          <cell r="L44">
            <v>5.5555555555555552E-2</v>
          </cell>
          <cell r="M44">
            <v>8942</v>
          </cell>
          <cell r="BC44">
            <v>198.71111111111111</v>
          </cell>
          <cell r="BL44">
            <v>640.84333333333325</v>
          </cell>
          <cell r="BN44">
            <v>854.45777777777766</v>
          </cell>
        </row>
        <row r="45">
          <cell r="L45">
            <v>0.16</v>
          </cell>
          <cell r="M45">
            <v>8942</v>
          </cell>
          <cell r="P45">
            <v>2146.08</v>
          </cell>
          <cell r="X45">
            <v>357.68</v>
          </cell>
          <cell r="BC45">
            <v>357.68</v>
          </cell>
          <cell r="BL45">
            <v>1716.8639999999998</v>
          </cell>
          <cell r="BN45">
            <v>2289.1519999999996</v>
          </cell>
        </row>
        <row r="46">
          <cell r="L46">
            <v>0.1111111111111111</v>
          </cell>
          <cell r="M46">
            <v>8942</v>
          </cell>
          <cell r="BC46">
            <v>298.06666666666666</v>
          </cell>
          <cell r="BL46">
            <v>1222.0733333333333</v>
          </cell>
          <cell r="BN46">
            <v>1629.431111111111</v>
          </cell>
        </row>
        <row r="48">
          <cell r="L48">
            <v>0.27777777777777779</v>
          </cell>
          <cell r="M48">
            <v>8942</v>
          </cell>
          <cell r="BC48">
            <v>3058.0293650793651</v>
          </cell>
          <cell r="BL48">
            <v>4442.9009523809527</v>
          </cell>
          <cell r="BN48">
            <v>5923.867936507937</v>
          </cell>
        </row>
        <row r="49">
          <cell r="L49">
            <v>0.5</v>
          </cell>
          <cell r="M49">
            <v>8942</v>
          </cell>
          <cell r="BC49">
            <v>1788.4</v>
          </cell>
          <cell r="BL49">
            <v>5767.5899999999992</v>
          </cell>
          <cell r="BN49">
            <v>7690.12</v>
          </cell>
        </row>
        <row r="50">
          <cell r="L50">
            <v>0.5</v>
          </cell>
          <cell r="M50">
            <v>8942</v>
          </cell>
          <cell r="BC50">
            <v>1788.4</v>
          </cell>
          <cell r="BL50">
            <v>5767.5899999999992</v>
          </cell>
          <cell r="BN50">
            <v>7690.12</v>
          </cell>
        </row>
        <row r="51">
          <cell r="L51">
            <v>8.3333333333333329E-2</v>
          </cell>
          <cell r="M51">
            <v>8942</v>
          </cell>
          <cell r="BC51">
            <v>298.06666666666666</v>
          </cell>
          <cell r="BL51">
            <v>961.26499999999999</v>
          </cell>
          <cell r="BN51">
            <v>1281.6866666666667</v>
          </cell>
        </row>
        <row r="52">
          <cell r="L52">
            <v>2.7777777777777776E-2</v>
          </cell>
          <cell r="M52">
            <v>8942</v>
          </cell>
          <cell r="BC52">
            <v>99.355555555555554</v>
          </cell>
          <cell r="BL52">
            <v>320.42166666666662</v>
          </cell>
          <cell r="BN52">
            <v>427.22888888888883</v>
          </cell>
        </row>
        <row r="53">
          <cell r="L53">
            <v>0.16666666666666666</v>
          </cell>
          <cell r="M53">
            <v>8942</v>
          </cell>
          <cell r="BC53">
            <v>372.58333333333331</v>
          </cell>
          <cell r="BL53">
            <v>1788.4</v>
          </cell>
          <cell r="BN53">
            <v>2384.5333333333338</v>
          </cell>
        </row>
        <row r="54">
          <cell r="L54">
            <v>5.5555555555555552E-2</v>
          </cell>
          <cell r="M54">
            <v>8942</v>
          </cell>
          <cell r="P54">
            <v>745.16666666666663</v>
          </cell>
          <cell r="X54">
            <v>124.19444444444444</v>
          </cell>
          <cell r="BC54">
            <v>124.19444444444444</v>
          </cell>
          <cell r="BL54">
            <v>596.13333333333333</v>
          </cell>
          <cell r="BN54">
            <v>794.84444444444443</v>
          </cell>
        </row>
        <row r="56">
          <cell r="L56">
            <v>0.16666666666666666</v>
          </cell>
          <cell r="M56">
            <v>8942</v>
          </cell>
          <cell r="BC56">
            <v>3195.3547619047622</v>
          </cell>
          <cell r="BL56">
            <v>3482.0628571428574</v>
          </cell>
          <cell r="BN56">
            <v>4642.7504761904775</v>
          </cell>
        </row>
        <row r="57">
          <cell r="L57">
            <v>1.2777777777777777</v>
          </cell>
          <cell r="M57">
            <v>8942</v>
          </cell>
          <cell r="BC57">
            <v>4570.3555555555558</v>
          </cell>
          <cell r="BL57">
            <v>14739.396666666667</v>
          </cell>
          <cell r="BN57">
            <v>19652.52888888889</v>
          </cell>
        </row>
        <row r="58">
          <cell r="L58">
            <v>5.5555555555555552E-2</v>
          </cell>
          <cell r="X58">
            <v>124.19444444444444</v>
          </cell>
          <cell r="BC58">
            <v>124.19444444444444</v>
          </cell>
          <cell r="BL58">
            <v>596.13333333333333</v>
          </cell>
          <cell r="BN58">
            <v>794.84444444444443</v>
          </cell>
        </row>
        <row r="59">
          <cell r="L59">
            <v>0.33333333333333331</v>
          </cell>
          <cell r="M59">
            <v>8942</v>
          </cell>
          <cell r="BC59">
            <v>1043.2333333333333</v>
          </cell>
          <cell r="BL59">
            <v>3755.6400000000003</v>
          </cell>
          <cell r="BN59">
            <v>5007.5200000000004</v>
          </cell>
        </row>
        <row r="61">
          <cell r="L61">
            <v>0.55555555555555558</v>
          </cell>
          <cell r="M61">
            <v>8942</v>
          </cell>
          <cell r="BC61">
            <v>5195.5968253968249</v>
          </cell>
          <cell r="BL61">
            <v>8333.5247619047623</v>
          </cell>
          <cell r="BN61">
            <v>11111.36634920635</v>
          </cell>
        </row>
        <row r="62">
          <cell r="L62">
            <v>0.22222222222222221</v>
          </cell>
          <cell r="M62">
            <v>8942</v>
          </cell>
          <cell r="BC62">
            <v>695.48888888888882</v>
          </cell>
          <cell r="BL62">
            <v>2503.7599999999998</v>
          </cell>
          <cell r="BN62">
            <v>3338.3466666666668</v>
          </cell>
        </row>
        <row r="63">
          <cell r="L63">
            <v>5.5555555555555552E-2</v>
          </cell>
          <cell r="M63">
            <v>8942</v>
          </cell>
          <cell r="BC63">
            <v>124.19444444444444</v>
          </cell>
          <cell r="BL63">
            <v>596.13333333333333</v>
          </cell>
          <cell r="BN63">
            <v>794.84444444444443</v>
          </cell>
        </row>
        <row r="64">
          <cell r="L64">
            <v>0.1111111111111111</v>
          </cell>
          <cell r="M64">
            <v>8942</v>
          </cell>
          <cell r="P64">
            <v>1490.3333333333333</v>
          </cell>
          <cell r="X64">
            <v>248.38888888888889</v>
          </cell>
          <cell r="BC64">
            <v>248.38888888888889</v>
          </cell>
          <cell r="BL64">
            <v>1192.2666666666667</v>
          </cell>
          <cell r="BN64">
            <v>1589.6888888888889</v>
          </cell>
        </row>
        <row r="65">
          <cell r="L65">
            <v>5.5555555555555552E-2</v>
          </cell>
          <cell r="M65">
            <v>8942</v>
          </cell>
          <cell r="BC65">
            <v>124.19444444444444</v>
          </cell>
          <cell r="BL65">
            <v>596.13333333333333</v>
          </cell>
          <cell r="BN65">
            <v>794.84444444444443</v>
          </cell>
        </row>
        <row r="66">
          <cell r="L66">
            <v>0.44444444444444442</v>
          </cell>
          <cell r="BC66">
            <v>1390.9777777777776</v>
          </cell>
          <cell r="BL66">
            <v>5007.5199999999995</v>
          </cell>
          <cell r="BN66">
            <v>6676.6933333333336</v>
          </cell>
        </row>
        <row r="68">
          <cell r="L68">
            <v>0.44444444444444442</v>
          </cell>
          <cell r="M68">
            <v>8942</v>
          </cell>
          <cell r="BC68">
            <v>1192.2666666666667</v>
          </cell>
          <cell r="BL68">
            <v>4888.2933333333331</v>
          </cell>
          <cell r="BN68">
            <v>6517.7244444444441</v>
          </cell>
        </row>
        <row r="69">
          <cell r="L69">
            <v>0.55555555555555558</v>
          </cell>
          <cell r="M69">
            <v>8942</v>
          </cell>
          <cell r="BC69">
            <v>1490.3333333333335</v>
          </cell>
          <cell r="BL69">
            <v>6110.3666666666668</v>
          </cell>
          <cell r="BN69">
            <v>8147.1555555555569</v>
          </cell>
        </row>
        <row r="71">
          <cell r="L71">
            <v>1.2777777777777777</v>
          </cell>
          <cell r="M71">
            <v>8942</v>
          </cell>
          <cell r="BC71">
            <v>3750.6722222222224</v>
          </cell>
          <cell r="BL71">
            <v>14247.586666666666</v>
          </cell>
          <cell r="BN71">
            <v>18996.782222222224</v>
          </cell>
        </row>
        <row r="72">
          <cell r="L72">
            <v>0.28111111111111114</v>
          </cell>
          <cell r="M72">
            <v>8942</v>
          </cell>
          <cell r="P72">
            <v>3770.543333333334</v>
          </cell>
          <cell r="X72">
            <v>628.423888888889</v>
          </cell>
          <cell r="BC72">
            <v>628.423888888889</v>
          </cell>
          <cell r="BL72">
            <v>3016.434666666667</v>
          </cell>
          <cell r="BN72">
            <v>4021.9128888888899</v>
          </cell>
        </row>
        <row r="76">
          <cell r="B76" t="str">
            <v>Хутокогир Л.К</v>
          </cell>
          <cell r="C76" t="str">
            <v>учитель</v>
          </cell>
          <cell r="E76" t="str">
            <v>сред</v>
          </cell>
          <cell r="L76">
            <v>0.22222222222222221</v>
          </cell>
          <cell r="M76">
            <v>7847</v>
          </cell>
          <cell r="BC76">
            <v>261.56666666666666</v>
          </cell>
          <cell r="BL76">
            <v>1987.9066666666663</v>
          </cell>
          <cell r="BN76">
            <v>2650.5422222222223</v>
          </cell>
        </row>
        <row r="77">
          <cell r="L77">
            <v>0.16666666666666666</v>
          </cell>
          <cell r="M77">
            <v>7847</v>
          </cell>
          <cell r="BC77">
            <v>196.17500000000001</v>
          </cell>
          <cell r="BL77">
            <v>1490.93</v>
          </cell>
          <cell r="BN77">
            <v>1987.906666666667</v>
          </cell>
        </row>
        <row r="78">
          <cell r="L78">
            <v>0.16666666666666666</v>
          </cell>
          <cell r="BC78">
            <v>196.17500000000001</v>
          </cell>
          <cell r="BL78">
            <v>1490.93</v>
          </cell>
          <cell r="BN78">
            <v>1987.906666666667</v>
          </cell>
        </row>
        <row r="79">
          <cell r="L79">
            <v>0.16666666666666666</v>
          </cell>
          <cell r="BC79">
            <v>196.17500000000001</v>
          </cell>
          <cell r="BL79">
            <v>1490.93</v>
          </cell>
          <cell r="BN79">
            <v>1987.906666666667</v>
          </cell>
        </row>
        <row r="80">
          <cell r="L80">
            <v>5.5555555555555552E-2</v>
          </cell>
          <cell r="M80">
            <v>7847</v>
          </cell>
          <cell r="BC80">
            <v>65.391666666666666</v>
          </cell>
          <cell r="BL80">
            <v>496.97666666666657</v>
          </cell>
          <cell r="BN80">
            <v>662.63555555555558</v>
          </cell>
        </row>
        <row r="81">
          <cell r="L81">
            <v>0.16666666666666666</v>
          </cell>
          <cell r="M81">
            <v>7847</v>
          </cell>
          <cell r="P81">
            <v>1961.75</v>
          </cell>
          <cell r="X81">
            <v>326.95833333333331</v>
          </cell>
          <cell r="BC81">
            <v>65.391666666666666</v>
          </cell>
          <cell r="BL81">
            <v>1412.4600000000003</v>
          </cell>
          <cell r="BN81">
            <v>1883.2800000000004</v>
          </cell>
        </row>
        <row r="83">
          <cell r="C83" t="str">
            <v>учитель</v>
          </cell>
          <cell r="E83" t="str">
            <v>высшее</v>
          </cell>
          <cell r="L83">
            <v>0.16666666666666666</v>
          </cell>
          <cell r="M83">
            <v>8942</v>
          </cell>
          <cell r="BC83">
            <v>670.65</v>
          </cell>
          <cell r="BL83">
            <v>1967.24</v>
          </cell>
          <cell r="BN83">
            <v>2622.9866666666671</v>
          </cell>
        </row>
        <row r="84">
          <cell r="L84">
            <v>5.5555555555555552E-2</v>
          </cell>
          <cell r="P84">
            <v>745.16666666666663</v>
          </cell>
          <cell r="X84">
            <v>124.19444444444444</v>
          </cell>
          <cell r="BC84">
            <v>24.838888888888889</v>
          </cell>
          <cell r="BL84">
            <v>536.52</v>
          </cell>
          <cell r="BN84">
            <v>715.36</v>
          </cell>
        </row>
        <row r="85">
          <cell r="L85">
            <v>1.3888888888888888</v>
          </cell>
          <cell r="M85">
            <v>8942</v>
          </cell>
          <cell r="BC85">
            <v>4925.3769841269841</v>
          </cell>
          <cell r="BL85">
            <v>15995.642857142853</v>
          </cell>
          <cell r="BN85">
            <v>21327.523809523806</v>
          </cell>
        </row>
        <row r="87">
          <cell r="L87">
            <v>17.703333333333333</v>
          </cell>
          <cell r="P87">
            <v>231209.59200000003</v>
          </cell>
          <cell r="X87">
            <v>38858.831111111125</v>
          </cell>
        </row>
        <row r="89">
          <cell r="L89">
            <v>0.5</v>
          </cell>
          <cell r="M89">
            <v>7847</v>
          </cell>
          <cell r="P89">
            <v>5296.7250000000004</v>
          </cell>
          <cell r="X89">
            <v>980.875</v>
          </cell>
          <cell r="BC89">
            <v>588.52499999999998</v>
          </cell>
          <cell r="BL89">
            <v>4119.6750000000002</v>
          </cell>
          <cell r="BN89">
            <v>5492.9000000000005</v>
          </cell>
        </row>
        <row r="90">
          <cell r="L90">
            <v>0.3</v>
          </cell>
          <cell r="M90">
            <v>8942</v>
          </cell>
          <cell r="P90">
            <v>3621.51</v>
          </cell>
          <cell r="X90">
            <v>670.65</v>
          </cell>
          <cell r="BC90">
            <v>134.13</v>
          </cell>
          <cell r="BL90">
            <v>2655.7739999999999</v>
          </cell>
          <cell r="BN90">
            <v>3541.0320000000002</v>
          </cell>
        </row>
        <row r="91">
          <cell r="L91">
            <v>0.5</v>
          </cell>
          <cell r="M91">
            <v>8942</v>
          </cell>
          <cell r="P91">
            <v>6706.5</v>
          </cell>
          <cell r="X91">
            <v>1117.75</v>
          </cell>
          <cell r="BC91">
            <v>1117.75</v>
          </cell>
          <cell r="BL91">
            <v>5365.2</v>
          </cell>
          <cell r="BN91">
            <v>7153.6</v>
          </cell>
        </row>
        <row r="92">
          <cell r="L92">
            <v>0.2</v>
          </cell>
          <cell r="M92">
            <v>8942</v>
          </cell>
          <cell r="P92">
            <v>2682.6000000000004</v>
          </cell>
          <cell r="X92">
            <v>447.1</v>
          </cell>
          <cell r="BC92">
            <v>89.420000000000016</v>
          </cell>
          <cell r="BL92">
            <v>1931.4720000000002</v>
          </cell>
          <cell r="BN92">
            <v>2575.2960000000003</v>
          </cell>
        </row>
        <row r="94">
          <cell r="L94">
            <v>1</v>
          </cell>
          <cell r="M94">
            <v>7847</v>
          </cell>
          <cell r="P94">
            <v>11770.5</v>
          </cell>
          <cell r="X94">
            <v>1961.75</v>
          </cell>
          <cell r="BC94">
            <v>1961.75</v>
          </cell>
          <cell r="BL94">
            <v>9416.4</v>
          </cell>
          <cell r="BN94">
            <v>12555.2</v>
          </cell>
        </row>
        <row r="95">
          <cell r="L95">
            <v>0.5</v>
          </cell>
          <cell r="M95">
            <v>8942</v>
          </cell>
          <cell r="P95">
            <v>6706.5</v>
          </cell>
          <cell r="X95">
            <v>1117.75</v>
          </cell>
          <cell r="BC95">
            <v>1117.75</v>
          </cell>
          <cell r="BL95">
            <v>5365.2</v>
          </cell>
          <cell r="BN95">
            <v>7153.6</v>
          </cell>
        </row>
        <row r="96">
          <cell r="L96">
            <v>0.5</v>
          </cell>
          <cell r="M96">
            <v>7847</v>
          </cell>
          <cell r="P96">
            <v>5296.7250000000004</v>
          </cell>
          <cell r="X96">
            <v>980.875</v>
          </cell>
          <cell r="BC96">
            <v>588.52499999999998</v>
          </cell>
          <cell r="BL96">
            <v>4119.6750000000002</v>
          </cell>
          <cell r="BN96">
            <v>5492.9000000000005</v>
          </cell>
        </row>
        <row r="97">
          <cell r="L97">
            <v>0.33</v>
          </cell>
          <cell r="M97">
            <v>8942</v>
          </cell>
          <cell r="P97">
            <v>2950.86</v>
          </cell>
          <cell r="X97">
            <v>737.71500000000003</v>
          </cell>
          <cell r="BC97">
            <v>737.71500000000003</v>
          </cell>
          <cell r="BL97">
            <v>2655.7739999999999</v>
          </cell>
          <cell r="BN97">
            <v>3541.0320000000002</v>
          </cell>
        </row>
        <row r="98">
          <cell r="L98">
            <v>0.33</v>
          </cell>
          <cell r="M98">
            <v>8942</v>
          </cell>
          <cell r="P98">
            <v>2950.86</v>
          </cell>
          <cell r="X98">
            <v>737.71500000000003</v>
          </cell>
          <cell r="BC98">
            <v>737.71500000000003</v>
          </cell>
          <cell r="BL98">
            <v>2655.7739999999999</v>
          </cell>
          <cell r="BN98">
            <v>3541.0320000000002</v>
          </cell>
        </row>
        <row r="99">
          <cell r="L99">
            <v>0.11</v>
          </cell>
          <cell r="M99">
            <v>8942</v>
          </cell>
          <cell r="P99">
            <v>983.62</v>
          </cell>
          <cell r="X99">
            <v>245.905</v>
          </cell>
          <cell r="BC99">
            <v>245.905</v>
          </cell>
          <cell r="BL99">
            <v>885.25800000000004</v>
          </cell>
          <cell r="BN99">
            <v>1180.3440000000001</v>
          </cell>
        </row>
        <row r="100">
          <cell r="L100">
            <v>0.33</v>
          </cell>
          <cell r="M100">
            <v>8942</v>
          </cell>
          <cell r="P100">
            <v>2950.86</v>
          </cell>
          <cell r="X100">
            <v>737.71500000000003</v>
          </cell>
          <cell r="BC100">
            <v>737.71500000000003</v>
          </cell>
          <cell r="BL100">
            <v>2655.7739999999999</v>
          </cell>
          <cell r="BN100">
            <v>3541.0320000000002</v>
          </cell>
        </row>
        <row r="101">
          <cell r="L101">
            <v>0.11</v>
          </cell>
          <cell r="M101">
            <v>7847</v>
          </cell>
          <cell r="P101">
            <v>863.17</v>
          </cell>
          <cell r="X101">
            <v>215.79249999999999</v>
          </cell>
          <cell r="BC101">
            <v>43.158500000000004</v>
          </cell>
          <cell r="BL101">
            <v>673.2725999999999</v>
          </cell>
          <cell r="BN101">
            <v>897.69679999999994</v>
          </cell>
        </row>
        <row r="102">
          <cell r="L102">
            <v>0.33</v>
          </cell>
          <cell r="M102">
            <v>8942</v>
          </cell>
          <cell r="P102">
            <v>2950.86</v>
          </cell>
          <cell r="X102">
            <v>737.71500000000003</v>
          </cell>
          <cell r="BC102">
            <v>737.71500000000003</v>
          </cell>
          <cell r="BL102">
            <v>2655.7739999999999</v>
          </cell>
          <cell r="BN102">
            <v>3541.0320000000002</v>
          </cell>
        </row>
        <row r="103">
          <cell r="L103">
            <v>0.11</v>
          </cell>
          <cell r="M103">
            <v>8942</v>
          </cell>
          <cell r="P103">
            <v>983.62</v>
          </cell>
          <cell r="X103">
            <v>245.905</v>
          </cell>
          <cell r="BC103">
            <v>245.905</v>
          </cell>
          <cell r="BL103">
            <v>885.25800000000004</v>
          </cell>
          <cell r="BN103">
            <v>1180.3440000000001</v>
          </cell>
        </row>
        <row r="104">
          <cell r="L104">
            <v>0.11</v>
          </cell>
          <cell r="M104">
            <v>7847</v>
          </cell>
          <cell r="P104">
            <v>863.17</v>
          </cell>
          <cell r="X104">
            <v>215.79249999999999</v>
          </cell>
          <cell r="BC104">
            <v>43.158500000000004</v>
          </cell>
          <cell r="BL104">
            <v>673.2725999999999</v>
          </cell>
          <cell r="BN104">
            <v>897.69679999999994</v>
          </cell>
        </row>
        <row r="105">
          <cell r="L105">
            <v>0.24</v>
          </cell>
          <cell r="M105">
            <v>8942</v>
          </cell>
          <cell r="P105">
            <v>2146.08</v>
          </cell>
          <cell r="X105">
            <v>536.52</v>
          </cell>
          <cell r="BC105">
            <v>107.304</v>
          </cell>
          <cell r="BL105">
            <v>1673.9423999999999</v>
          </cell>
          <cell r="BN105">
            <v>2231.9232000000002</v>
          </cell>
        </row>
        <row r="107">
          <cell r="L107">
            <v>23.203333333333333</v>
          </cell>
          <cell r="P107">
            <v>290933.75200000004</v>
          </cell>
          <cell r="X107">
            <v>50546.356111111127</v>
          </cell>
          <cell r="BC107">
            <v>78925.519333333374</v>
          </cell>
          <cell r="BL107">
            <v>252243.37646666661</v>
          </cell>
          <cell r="BN107">
            <v>336324.50195555546</v>
          </cell>
          <cell r="BO107">
            <v>1008973.5058666666</v>
          </cell>
        </row>
      </sheetData>
      <sheetData sheetId="3" refreshError="1">
        <row r="16">
          <cell r="J16">
            <v>6954.8888888888887</v>
          </cell>
          <cell r="T16">
            <v>9389.1</v>
          </cell>
        </row>
        <row r="17">
          <cell r="J17">
            <v>4967.7777777777783</v>
          </cell>
          <cell r="T17">
            <v>6706.5000000000009</v>
          </cell>
        </row>
        <row r="19">
          <cell r="J19">
            <v>536.52</v>
          </cell>
          <cell r="T19">
            <v>724.30200000000002</v>
          </cell>
        </row>
        <row r="20">
          <cell r="J20">
            <v>7426.8277777777776</v>
          </cell>
          <cell r="T20">
            <v>9687.1666666666661</v>
          </cell>
        </row>
        <row r="21">
          <cell r="J21">
            <v>1713.8833333333332</v>
          </cell>
          <cell r="T21">
            <v>2235.5</v>
          </cell>
        </row>
        <row r="22">
          <cell r="J22">
            <v>1142.5888888888887</v>
          </cell>
          <cell r="T22">
            <v>1490.3333333333333</v>
          </cell>
        </row>
        <row r="25">
          <cell r="J25">
            <v>2856.4722222222222</v>
          </cell>
          <cell r="T25">
            <v>3725.8333333333335</v>
          </cell>
        </row>
        <row r="26">
          <cell r="J26">
            <v>1142.5888888888887</v>
          </cell>
          <cell r="T26">
            <v>1490.3333333333333</v>
          </cell>
        </row>
        <row r="28">
          <cell r="J28">
            <v>1142.5888888888887</v>
          </cell>
          <cell r="T28">
            <v>1490.3333333333333</v>
          </cell>
        </row>
        <row r="29">
          <cell r="J29">
            <v>1713.8833333333332</v>
          </cell>
          <cell r="T29">
            <v>2235.5</v>
          </cell>
        </row>
        <row r="30">
          <cell r="J30">
            <v>13536.074999999999</v>
          </cell>
          <cell r="T30">
            <v>17655.75</v>
          </cell>
        </row>
        <row r="32">
          <cell r="J32">
            <v>250.66805555555553</v>
          </cell>
          <cell r="T32">
            <v>326.95833333333331</v>
          </cell>
        </row>
        <row r="33">
          <cell r="J33">
            <v>571.29444444444437</v>
          </cell>
          <cell r="T33">
            <v>745.16666666666663</v>
          </cell>
        </row>
        <row r="34">
          <cell r="J34">
            <v>250.66805555555553</v>
          </cell>
          <cell r="T34">
            <v>326.95833333333331</v>
          </cell>
        </row>
        <row r="35">
          <cell r="J35">
            <v>15424.949999999999</v>
          </cell>
          <cell r="T35">
            <v>20119.5</v>
          </cell>
        </row>
        <row r="36">
          <cell r="J36">
            <v>285.64722222222218</v>
          </cell>
          <cell r="T36">
            <v>372.58333333333331</v>
          </cell>
        </row>
        <row r="37">
          <cell r="J37">
            <v>571.29444444444437</v>
          </cell>
          <cell r="T37">
            <v>745.16666666666663</v>
          </cell>
        </row>
        <row r="38">
          <cell r="J38">
            <v>1645.328</v>
          </cell>
          <cell r="T38">
            <v>2146.08</v>
          </cell>
        </row>
        <row r="39">
          <cell r="J39">
            <v>1142.5888888888887</v>
          </cell>
          <cell r="T39">
            <v>1490.3333333333333</v>
          </cell>
        </row>
        <row r="41">
          <cell r="J41">
            <v>5141.6499999999996</v>
          </cell>
          <cell r="T41">
            <v>6706.5</v>
          </cell>
        </row>
        <row r="42">
          <cell r="J42">
            <v>5141.6499999999996</v>
          </cell>
          <cell r="T42">
            <v>6706.5</v>
          </cell>
        </row>
        <row r="43">
          <cell r="J43">
            <v>856.94166666666661</v>
          </cell>
          <cell r="T43">
            <v>1117.75</v>
          </cell>
        </row>
        <row r="44">
          <cell r="J44">
            <v>285.64722222222218</v>
          </cell>
          <cell r="T44">
            <v>372.58333333333331</v>
          </cell>
        </row>
        <row r="45">
          <cell r="J45">
            <v>1713.8833333333332</v>
          </cell>
          <cell r="T45">
            <v>2235.5</v>
          </cell>
        </row>
        <row r="46">
          <cell r="J46">
            <v>571.29444444444437</v>
          </cell>
          <cell r="T46">
            <v>745.16666666666663</v>
          </cell>
        </row>
        <row r="47">
          <cell r="J47">
            <v>1713.8833333333332</v>
          </cell>
          <cell r="T47">
            <v>2235.5</v>
          </cell>
        </row>
        <row r="48">
          <cell r="J48">
            <v>13139.77222222222</v>
          </cell>
          <cell r="T48">
            <v>17138.833333333332</v>
          </cell>
        </row>
        <row r="49">
          <cell r="J49">
            <v>571.29444444444437</v>
          </cell>
          <cell r="T49">
            <v>745.16666666666663</v>
          </cell>
        </row>
        <row r="50">
          <cell r="J50">
            <v>3427.7666666666664</v>
          </cell>
          <cell r="T50">
            <v>4471</v>
          </cell>
        </row>
        <row r="51">
          <cell r="J51">
            <v>5712.9444444444443</v>
          </cell>
          <cell r="T51">
            <v>7451.666666666667</v>
          </cell>
        </row>
        <row r="52">
          <cell r="J52">
            <v>2285.1777777777775</v>
          </cell>
          <cell r="T52">
            <v>2980.6666666666665</v>
          </cell>
        </row>
        <row r="54">
          <cell r="J54">
            <v>1142.5888888888887</v>
          </cell>
          <cell r="T54">
            <v>1490.3333333333333</v>
          </cell>
        </row>
        <row r="55">
          <cell r="J55">
            <v>571.29444444444437</v>
          </cell>
          <cell r="T55">
            <v>745.16666666666663</v>
          </cell>
        </row>
        <row r="56">
          <cell r="J56">
            <v>4570.3555555555549</v>
          </cell>
          <cell r="T56">
            <v>5961.333333333333</v>
          </cell>
        </row>
        <row r="57">
          <cell r="J57">
            <v>4570.3555555555549</v>
          </cell>
          <cell r="T57">
            <v>5961.333333333333</v>
          </cell>
        </row>
        <row r="58">
          <cell r="J58">
            <v>5712.9444444444443</v>
          </cell>
          <cell r="T58">
            <v>7451.666666666667</v>
          </cell>
        </row>
        <row r="59">
          <cell r="J59">
            <v>13139.77222222222</v>
          </cell>
          <cell r="T59">
            <v>17138.833333333332</v>
          </cell>
        </row>
        <row r="60">
          <cell r="J60">
            <v>2890.749888888889</v>
          </cell>
          <cell r="T60">
            <v>3770.543333333334</v>
          </cell>
        </row>
        <row r="61">
          <cell r="J61">
            <v>0</v>
          </cell>
          <cell r="T61">
            <v>0</v>
          </cell>
        </row>
        <row r="62">
          <cell r="J62">
            <v>2005.3444444444442</v>
          </cell>
          <cell r="T62">
            <v>2615.6666666666665</v>
          </cell>
        </row>
        <row r="63">
          <cell r="J63">
            <v>1504.0083333333332</v>
          </cell>
          <cell r="T63">
            <v>1961.75</v>
          </cell>
        </row>
        <row r="64">
          <cell r="J64">
            <v>1504.0083333333332</v>
          </cell>
          <cell r="T64">
            <v>1961.75</v>
          </cell>
        </row>
        <row r="65">
          <cell r="J65">
            <v>1504.0083333333332</v>
          </cell>
          <cell r="T65">
            <v>1961.75</v>
          </cell>
        </row>
        <row r="66">
          <cell r="J66">
            <v>501.33611111111105</v>
          </cell>
          <cell r="T66">
            <v>653.91666666666663</v>
          </cell>
        </row>
        <row r="67">
          <cell r="J67">
            <v>1504.0083333333332</v>
          </cell>
          <cell r="T67">
            <v>1961.75</v>
          </cell>
        </row>
        <row r="68">
          <cell r="J68">
            <v>1713.8833333333332</v>
          </cell>
          <cell r="T68">
            <v>2235.5</v>
          </cell>
        </row>
        <row r="69">
          <cell r="J69">
            <v>571.29444444444437</v>
          </cell>
          <cell r="T69">
            <v>745.16666666666663</v>
          </cell>
        </row>
        <row r="70">
          <cell r="J70">
            <v>14282.361111111109</v>
          </cell>
          <cell r="T70">
            <v>18629.166666666664</v>
          </cell>
        </row>
        <row r="74">
          <cell r="J74">
            <v>3923.5</v>
          </cell>
          <cell r="T74">
            <v>5296.7250000000004</v>
          </cell>
        </row>
        <row r="75">
          <cell r="J75">
            <v>2682.6</v>
          </cell>
          <cell r="T75">
            <v>3621.51</v>
          </cell>
        </row>
        <row r="76">
          <cell r="J76">
            <v>5141.6499999999996</v>
          </cell>
          <cell r="T76">
            <v>6706.5</v>
          </cell>
        </row>
        <row r="77">
          <cell r="J77">
            <v>2056.66</v>
          </cell>
          <cell r="T77">
            <v>2682.6000000000004</v>
          </cell>
        </row>
        <row r="78">
          <cell r="J78">
            <v>9024.0499999999993</v>
          </cell>
        </row>
        <row r="79">
          <cell r="J79">
            <v>5141.6499999999996</v>
          </cell>
        </row>
        <row r="80">
          <cell r="J80">
            <v>3923.5</v>
          </cell>
        </row>
        <row r="81">
          <cell r="J81">
            <v>2950.86</v>
          </cell>
        </row>
        <row r="82">
          <cell r="J82">
            <v>2950.86</v>
          </cell>
        </row>
        <row r="83">
          <cell r="J83">
            <v>983.62</v>
          </cell>
        </row>
        <row r="84">
          <cell r="J84">
            <v>2950.86</v>
          </cell>
        </row>
        <row r="85">
          <cell r="J85">
            <v>863.17</v>
          </cell>
        </row>
        <row r="86">
          <cell r="J86">
            <v>2950.86</v>
          </cell>
        </row>
        <row r="88">
          <cell r="J88">
            <v>863.17</v>
          </cell>
        </row>
        <row r="89">
          <cell r="J89">
            <v>2146.08</v>
          </cell>
        </row>
      </sheetData>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ШКОЛА пед"/>
      <sheetName val="коэф. Школа (2)"/>
      <sheetName val="ШО пед.пер."/>
      <sheetName val="Лист1"/>
    </sheetNames>
    <sheetDataSet>
      <sheetData sheetId="0" refreshError="1">
        <row r="19">
          <cell r="B19" t="str">
            <v>Петрухина Л.В.</v>
          </cell>
          <cell r="C19" t="str">
            <v>учитель</v>
          </cell>
          <cell r="D19">
            <v>4</v>
          </cell>
        </row>
        <row r="22">
          <cell r="D22">
            <v>4</v>
          </cell>
        </row>
        <row r="27">
          <cell r="B27" t="str">
            <v>Мосиюк П.А.</v>
          </cell>
          <cell r="C27" t="str">
            <v>учитель</v>
          </cell>
          <cell r="D27">
            <v>4</v>
          </cell>
        </row>
        <row r="30">
          <cell r="B30" t="str">
            <v>Хлебникова О.В.</v>
          </cell>
          <cell r="C30" t="str">
            <v>учитель</v>
          </cell>
          <cell r="D30">
            <v>4</v>
          </cell>
        </row>
        <row r="33">
          <cell r="C33" t="str">
            <v>учитель</v>
          </cell>
        </row>
        <row r="38">
          <cell r="B38" t="str">
            <v>Чарина А.В.</v>
          </cell>
          <cell r="C38" t="str">
            <v>учитель</v>
          </cell>
        </row>
        <row r="46">
          <cell r="B46" t="str">
            <v>Кузнецов С.В.</v>
          </cell>
          <cell r="C46" t="str">
            <v>учитель</v>
          </cell>
        </row>
        <row r="48">
          <cell r="B48" t="str">
            <v>Рейнгард А.А.</v>
          </cell>
          <cell r="C48" t="str">
            <v>учитель</v>
          </cell>
        </row>
        <row r="52">
          <cell r="B52" t="str">
            <v>Кожина И.В.</v>
          </cell>
          <cell r="C52" t="str">
            <v>учитель</v>
          </cell>
        </row>
        <row r="58">
          <cell r="B58" t="str">
            <v>Сазонова Ж.А.</v>
          </cell>
          <cell r="C58" t="str">
            <v>учитель</v>
          </cell>
        </row>
        <row r="61">
          <cell r="B61" t="str">
            <v>Хукочар Н.Д.</v>
          </cell>
          <cell r="C61" t="str">
            <v>учитель</v>
          </cell>
        </row>
        <row r="63">
          <cell r="C63" t="str">
            <v>учитель</v>
          </cell>
          <cell r="D63">
            <v>4</v>
          </cell>
        </row>
        <row r="71">
          <cell r="B71" t="str">
            <v>Леушева А.И.</v>
          </cell>
          <cell r="C71" t="str">
            <v>Педагог организатор</v>
          </cell>
        </row>
        <row r="73">
          <cell r="C73" t="str">
            <v>Социальный педагог</v>
          </cell>
        </row>
        <row r="77">
          <cell r="C77" t="str">
            <v>Педагог-библиотекарь</v>
          </cell>
          <cell r="D77">
            <v>4</v>
          </cell>
          <cell r="E77" t="str">
            <v>среднее с/спец</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ШКОЛА пед"/>
      <sheetName val="коэф. Школа (2)"/>
      <sheetName val="ШО пед.пер."/>
      <sheetName val="Лист1"/>
      <sheetName val="ТИТ "/>
      <sheetName val="ТИТ 2 "/>
      <sheetName val="Анализ см "/>
      <sheetName val=" 210 "/>
      <sheetName val="220"/>
      <sheetName val="290,310 "/>
      <sheetName val=" 340 "/>
      <sheetName val="штатка"/>
      <sheetName val="Анализ ш.р."/>
      <sheetName val="коэф. Школа"/>
      <sheetName val="расчет рук"/>
    </sheetNames>
    <sheetDataSet>
      <sheetData sheetId="0" refreshError="1">
        <row r="19">
          <cell r="B19" t="str">
            <v>Петрухина Л.В.</v>
          </cell>
        </row>
        <row r="38">
          <cell r="D38">
            <v>4</v>
          </cell>
          <cell r="E38" t="str">
            <v>высшее</v>
          </cell>
        </row>
        <row r="45">
          <cell r="D45">
            <v>4</v>
          </cell>
          <cell r="E45" t="str">
            <v>высшее</v>
          </cell>
        </row>
        <row r="49">
          <cell r="D49">
            <v>4</v>
          </cell>
          <cell r="E49" t="str">
            <v>высшее</v>
          </cell>
        </row>
        <row r="54">
          <cell r="D54">
            <v>4</v>
          </cell>
          <cell r="E54" t="str">
            <v>высшее</v>
          </cell>
        </row>
        <row r="57">
          <cell r="D57">
            <v>4</v>
          </cell>
          <cell r="E57" t="str">
            <v>высшее</v>
          </cell>
        </row>
        <row r="59">
          <cell r="D59">
            <v>4</v>
          </cell>
          <cell r="E59" t="str">
            <v>высшее</v>
          </cell>
        </row>
        <row r="73">
          <cell r="D73">
            <v>2</v>
          </cell>
          <cell r="E73" t="str">
            <v>с/спец</v>
          </cell>
        </row>
        <row r="74">
          <cell r="D74">
            <v>2</v>
          </cell>
          <cell r="E74" t="str">
            <v>с/спец</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ТИТ "/>
      <sheetName val="Анализ сметы расходов"/>
      <sheetName val="штатное Педагоги"/>
      <sheetName val="анализ Педагоги"/>
      <sheetName val="КВР 100"/>
      <sheetName val="КВР 200"/>
      <sheetName val="ШКОЛА пед"/>
      <sheetName val="коэф. Школа (2)"/>
      <sheetName val="ШО т-3"/>
    </sheetNames>
    <sheetDataSet>
      <sheetData sheetId="0" refreshError="1"/>
      <sheetData sheetId="1" refreshError="1"/>
      <sheetData sheetId="2" refreshError="1"/>
      <sheetData sheetId="3" refreshError="1"/>
      <sheetData sheetId="4" refreshError="1"/>
      <sheetData sheetId="5" refreshError="1"/>
      <sheetData sheetId="6">
        <row r="19">
          <cell r="C19" t="str">
            <v>учитель</v>
          </cell>
          <cell r="K19">
            <v>18</v>
          </cell>
        </row>
        <row r="68">
          <cell r="C68" t="str">
            <v>Педагог организатор</v>
          </cell>
          <cell r="K68">
            <v>18</v>
          </cell>
        </row>
        <row r="69">
          <cell r="C69" t="str">
            <v>Социальный педагог</v>
          </cell>
          <cell r="K69">
            <v>18</v>
          </cell>
        </row>
        <row r="70">
          <cell r="C70" t="str">
            <v>Педагог-библиотекарь</v>
          </cell>
          <cell r="K70">
            <v>18</v>
          </cell>
        </row>
        <row r="71">
          <cell r="B71" t="str">
            <v xml:space="preserve">Чарина А.В. </v>
          </cell>
          <cell r="C71" t="str">
            <v>Учитель логопед</v>
          </cell>
          <cell r="D71">
            <v>4</v>
          </cell>
          <cell r="E71" t="str">
            <v>высшее</v>
          </cell>
          <cell r="K71">
            <v>18</v>
          </cell>
          <cell r="L71">
            <v>0.2</v>
          </cell>
        </row>
        <row r="73">
          <cell r="B73" t="str">
            <v>Увачан И.К</v>
          </cell>
          <cell r="C73" t="str">
            <v>Старший воспитатель</v>
          </cell>
          <cell r="D73">
            <v>4</v>
          </cell>
          <cell r="E73" t="str">
            <v>среднее с/спец</v>
          </cell>
          <cell r="K73">
            <v>18</v>
          </cell>
          <cell r="L73">
            <v>1</v>
          </cell>
        </row>
        <row r="74">
          <cell r="C74" t="str">
            <v>Воспитатель ГПД</v>
          </cell>
          <cell r="D74">
            <v>4</v>
          </cell>
          <cell r="E74" t="str">
            <v>среднее с/спец</v>
          </cell>
          <cell r="L74">
            <v>0.5</v>
          </cell>
        </row>
        <row r="75">
          <cell r="B75" t="str">
            <v>Леушева А.И.</v>
          </cell>
          <cell r="C75" t="str">
            <v>Воспитатель ГПД</v>
          </cell>
          <cell r="D75">
            <v>4</v>
          </cell>
          <cell r="E75" t="str">
            <v>среднее с/спец</v>
          </cell>
          <cell r="L75">
            <v>0.5</v>
          </cell>
        </row>
      </sheetData>
      <sheetData sheetId="7"/>
      <sheetData sheetId="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ШКОЛА пед"/>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ШКОЛА пед"/>
      <sheetName val="коэф. Школа (2)"/>
      <sheetName val="ШО пед.пер."/>
      <sheetName val="Лист1"/>
    </sheetNames>
    <sheetDataSet>
      <sheetData sheetId="0" refreshError="1">
        <row r="19">
          <cell r="B19" t="str">
            <v>Петрухина Л.В.</v>
          </cell>
        </row>
        <row r="33">
          <cell r="K33">
            <v>18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R86"/>
  <sheetViews>
    <sheetView view="pageBreakPreview" zoomScale="70" zoomScaleNormal="75" zoomScaleSheetLayoutView="70" workbookViewId="0">
      <selection activeCell="P15" sqref="P15"/>
    </sheetView>
  </sheetViews>
  <sheetFormatPr defaultRowHeight="15.75"/>
  <cols>
    <col min="1" max="1" width="52.140625" style="216" customWidth="1"/>
    <col min="2" max="3" width="10.85546875" style="216" customWidth="1"/>
    <col min="4" max="11" width="18" style="216" customWidth="1"/>
    <col min="12" max="12" width="20" style="216" customWidth="1"/>
    <col min="13" max="13" width="16.5703125" style="216" customWidth="1"/>
    <col min="14" max="14" width="23.42578125" style="216" customWidth="1"/>
    <col min="15" max="15" width="9.140625" style="216"/>
    <col min="16" max="16" width="19.28515625" style="216" bestFit="1" customWidth="1"/>
    <col min="17" max="17" width="9.140625" style="216"/>
    <col min="18" max="18" width="19.42578125" style="216" customWidth="1"/>
    <col min="19" max="256" width="9.140625" style="216"/>
    <col min="257" max="257" width="52.140625" style="216" customWidth="1"/>
    <col min="258" max="259" width="10.85546875" style="216" customWidth="1"/>
    <col min="260" max="260" width="14.7109375" style="216" customWidth="1"/>
    <col min="261" max="261" width="16.140625" style="216" customWidth="1"/>
    <col min="262" max="262" width="16" style="216" customWidth="1"/>
    <col min="263" max="263" width="11" style="216" customWidth="1"/>
    <col min="264" max="264" width="14.7109375" style="216" customWidth="1"/>
    <col min="265" max="265" width="16.42578125" style="216" customWidth="1"/>
    <col min="266" max="266" width="16" style="216" customWidth="1"/>
    <col min="267" max="267" width="10.140625" style="216" customWidth="1"/>
    <col min="268" max="268" width="17.28515625" style="216" customWidth="1"/>
    <col min="269" max="269" width="16.5703125" style="216" customWidth="1"/>
    <col min="270" max="270" width="23.42578125" style="216" customWidth="1"/>
    <col min="271" max="273" width="9.140625" style="216"/>
    <col min="274" max="274" width="19.42578125" style="216" customWidth="1"/>
    <col min="275" max="512" width="9.140625" style="216"/>
    <col min="513" max="513" width="52.140625" style="216" customWidth="1"/>
    <col min="514" max="515" width="10.85546875" style="216" customWidth="1"/>
    <col min="516" max="516" width="14.7109375" style="216" customWidth="1"/>
    <col min="517" max="517" width="16.140625" style="216" customWidth="1"/>
    <col min="518" max="518" width="16" style="216" customWidth="1"/>
    <col min="519" max="519" width="11" style="216" customWidth="1"/>
    <col min="520" max="520" width="14.7109375" style="216" customWidth="1"/>
    <col min="521" max="521" width="16.42578125" style="216" customWidth="1"/>
    <col min="522" max="522" width="16" style="216" customWidth="1"/>
    <col min="523" max="523" width="10.140625" style="216" customWidth="1"/>
    <col min="524" max="524" width="17.28515625" style="216" customWidth="1"/>
    <col min="525" max="525" width="16.5703125" style="216" customWidth="1"/>
    <col min="526" max="526" width="23.42578125" style="216" customWidth="1"/>
    <col min="527" max="529" width="9.140625" style="216"/>
    <col min="530" max="530" width="19.42578125" style="216" customWidth="1"/>
    <col min="531" max="768" width="9.140625" style="216"/>
    <col min="769" max="769" width="52.140625" style="216" customWidth="1"/>
    <col min="770" max="771" width="10.85546875" style="216" customWidth="1"/>
    <col min="772" max="772" width="14.7109375" style="216" customWidth="1"/>
    <col min="773" max="773" width="16.140625" style="216" customWidth="1"/>
    <col min="774" max="774" width="16" style="216" customWidth="1"/>
    <col min="775" max="775" width="11" style="216" customWidth="1"/>
    <col min="776" max="776" width="14.7109375" style="216" customWidth="1"/>
    <col min="777" max="777" width="16.42578125" style="216" customWidth="1"/>
    <col min="778" max="778" width="16" style="216" customWidth="1"/>
    <col min="779" max="779" width="10.140625" style="216" customWidth="1"/>
    <col min="780" max="780" width="17.28515625" style="216" customWidth="1"/>
    <col min="781" max="781" width="16.5703125" style="216" customWidth="1"/>
    <col min="782" max="782" width="23.42578125" style="216" customWidth="1"/>
    <col min="783" max="785" width="9.140625" style="216"/>
    <col min="786" max="786" width="19.42578125" style="216" customWidth="1"/>
    <col min="787" max="1024" width="9.140625" style="216"/>
    <col min="1025" max="1025" width="52.140625" style="216" customWidth="1"/>
    <col min="1026" max="1027" width="10.85546875" style="216" customWidth="1"/>
    <col min="1028" max="1028" width="14.7109375" style="216" customWidth="1"/>
    <col min="1029" max="1029" width="16.140625" style="216" customWidth="1"/>
    <col min="1030" max="1030" width="16" style="216" customWidth="1"/>
    <col min="1031" max="1031" width="11" style="216" customWidth="1"/>
    <col min="1032" max="1032" width="14.7109375" style="216" customWidth="1"/>
    <col min="1033" max="1033" width="16.42578125" style="216" customWidth="1"/>
    <col min="1034" max="1034" width="16" style="216" customWidth="1"/>
    <col min="1035" max="1035" width="10.140625" style="216" customWidth="1"/>
    <col min="1036" max="1036" width="17.28515625" style="216" customWidth="1"/>
    <col min="1037" max="1037" width="16.5703125" style="216" customWidth="1"/>
    <col min="1038" max="1038" width="23.42578125" style="216" customWidth="1"/>
    <col min="1039" max="1041" width="9.140625" style="216"/>
    <col min="1042" max="1042" width="19.42578125" style="216" customWidth="1"/>
    <col min="1043" max="1280" width="9.140625" style="216"/>
    <col min="1281" max="1281" width="52.140625" style="216" customWidth="1"/>
    <col min="1282" max="1283" width="10.85546875" style="216" customWidth="1"/>
    <col min="1284" max="1284" width="14.7109375" style="216" customWidth="1"/>
    <col min="1285" max="1285" width="16.140625" style="216" customWidth="1"/>
    <col min="1286" max="1286" width="16" style="216" customWidth="1"/>
    <col min="1287" max="1287" width="11" style="216" customWidth="1"/>
    <col min="1288" max="1288" width="14.7109375" style="216" customWidth="1"/>
    <col min="1289" max="1289" width="16.42578125" style="216" customWidth="1"/>
    <col min="1290" max="1290" width="16" style="216" customWidth="1"/>
    <col min="1291" max="1291" width="10.140625" style="216" customWidth="1"/>
    <col min="1292" max="1292" width="17.28515625" style="216" customWidth="1"/>
    <col min="1293" max="1293" width="16.5703125" style="216" customWidth="1"/>
    <col min="1294" max="1294" width="23.42578125" style="216" customWidth="1"/>
    <col min="1295" max="1297" width="9.140625" style="216"/>
    <col min="1298" max="1298" width="19.42578125" style="216" customWidth="1"/>
    <col min="1299" max="1536" width="9.140625" style="216"/>
    <col min="1537" max="1537" width="52.140625" style="216" customWidth="1"/>
    <col min="1538" max="1539" width="10.85546875" style="216" customWidth="1"/>
    <col min="1540" max="1540" width="14.7109375" style="216" customWidth="1"/>
    <col min="1541" max="1541" width="16.140625" style="216" customWidth="1"/>
    <col min="1542" max="1542" width="16" style="216" customWidth="1"/>
    <col min="1543" max="1543" width="11" style="216" customWidth="1"/>
    <col min="1544" max="1544" width="14.7109375" style="216" customWidth="1"/>
    <col min="1545" max="1545" width="16.42578125" style="216" customWidth="1"/>
    <col min="1546" max="1546" width="16" style="216" customWidth="1"/>
    <col min="1547" max="1547" width="10.140625" style="216" customWidth="1"/>
    <col min="1548" max="1548" width="17.28515625" style="216" customWidth="1"/>
    <col min="1549" max="1549" width="16.5703125" style="216" customWidth="1"/>
    <col min="1550" max="1550" width="23.42578125" style="216" customWidth="1"/>
    <col min="1551" max="1553" width="9.140625" style="216"/>
    <col min="1554" max="1554" width="19.42578125" style="216" customWidth="1"/>
    <col min="1555" max="1792" width="9.140625" style="216"/>
    <col min="1793" max="1793" width="52.140625" style="216" customWidth="1"/>
    <col min="1794" max="1795" width="10.85546875" style="216" customWidth="1"/>
    <col min="1796" max="1796" width="14.7109375" style="216" customWidth="1"/>
    <col min="1797" max="1797" width="16.140625" style="216" customWidth="1"/>
    <col min="1798" max="1798" width="16" style="216" customWidth="1"/>
    <col min="1799" max="1799" width="11" style="216" customWidth="1"/>
    <col min="1800" max="1800" width="14.7109375" style="216" customWidth="1"/>
    <col min="1801" max="1801" width="16.42578125" style="216" customWidth="1"/>
    <col min="1802" max="1802" width="16" style="216" customWidth="1"/>
    <col min="1803" max="1803" width="10.140625" style="216" customWidth="1"/>
    <col min="1804" max="1804" width="17.28515625" style="216" customWidth="1"/>
    <col min="1805" max="1805" width="16.5703125" style="216" customWidth="1"/>
    <col min="1806" max="1806" width="23.42578125" style="216" customWidth="1"/>
    <col min="1807" max="1809" width="9.140625" style="216"/>
    <col min="1810" max="1810" width="19.42578125" style="216" customWidth="1"/>
    <col min="1811" max="2048" width="9.140625" style="216"/>
    <col min="2049" max="2049" width="52.140625" style="216" customWidth="1"/>
    <col min="2050" max="2051" width="10.85546875" style="216" customWidth="1"/>
    <col min="2052" max="2052" width="14.7109375" style="216" customWidth="1"/>
    <col min="2053" max="2053" width="16.140625" style="216" customWidth="1"/>
    <col min="2054" max="2054" width="16" style="216" customWidth="1"/>
    <col min="2055" max="2055" width="11" style="216" customWidth="1"/>
    <col min="2056" max="2056" width="14.7109375" style="216" customWidth="1"/>
    <col min="2057" max="2057" width="16.42578125" style="216" customWidth="1"/>
    <col min="2058" max="2058" width="16" style="216" customWidth="1"/>
    <col min="2059" max="2059" width="10.140625" style="216" customWidth="1"/>
    <col min="2060" max="2060" width="17.28515625" style="216" customWidth="1"/>
    <col min="2061" max="2061" width="16.5703125" style="216" customWidth="1"/>
    <col min="2062" max="2062" width="23.42578125" style="216" customWidth="1"/>
    <col min="2063" max="2065" width="9.140625" style="216"/>
    <col min="2066" max="2066" width="19.42578125" style="216" customWidth="1"/>
    <col min="2067" max="2304" width="9.140625" style="216"/>
    <col min="2305" max="2305" width="52.140625" style="216" customWidth="1"/>
    <col min="2306" max="2307" width="10.85546875" style="216" customWidth="1"/>
    <col min="2308" max="2308" width="14.7109375" style="216" customWidth="1"/>
    <col min="2309" max="2309" width="16.140625" style="216" customWidth="1"/>
    <col min="2310" max="2310" width="16" style="216" customWidth="1"/>
    <col min="2311" max="2311" width="11" style="216" customWidth="1"/>
    <col min="2312" max="2312" width="14.7109375" style="216" customWidth="1"/>
    <col min="2313" max="2313" width="16.42578125" style="216" customWidth="1"/>
    <col min="2314" max="2314" width="16" style="216" customWidth="1"/>
    <col min="2315" max="2315" width="10.140625" style="216" customWidth="1"/>
    <col min="2316" max="2316" width="17.28515625" style="216" customWidth="1"/>
    <col min="2317" max="2317" width="16.5703125" style="216" customWidth="1"/>
    <col min="2318" max="2318" width="23.42578125" style="216" customWidth="1"/>
    <col min="2319" max="2321" width="9.140625" style="216"/>
    <col min="2322" max="2322" width="19.42578125" style="216" customWidth="1"/>
    <col min="2323" max="2560" width="9.140625" style="216"/>
    <col min="2561" max="2561" width="52.140625" style="216" customWidth="1"/>
    <col min="2562" max="2563" width="10.85546875" style="216" customWidth="1"/>
    <col min="2564" max="2564" width="14.7109375" style="216" customWidth="1"/>
    <col min="2565" max="2565" width="16.140625" style="216" customWidth="1"/>
    <col min="2566" max="2566" width="16" style="216" customWidth="1"/>
    <col min="2567" max="2567" width="11" style="216" customWidth="1"/>
    <col min="2568" max="2568" width="14.7109375" style="216" customWidth="1"/>
    <col min="2569" max="2569" width="16.42578125" style="216" customWidth="1"/>
    <col min="2570" max="2570" width="16" style="216" customWidth="1"/>
    <col min="2571" max="2571" width="10.140625" style="216" customWidth="1"/>
    <col min="2572" max="2572" width="17.28515625" style="216" customWidth="1"/>
    <col min="2573" max="2573" width="16.5703125" style="216" customWidth="1"/>
    <col min="2574" max="2574" width="23.42578125" style="216" customWidth="1"/>
    <col min="2575" max="2577" width="9.140625" style="216"/>
    <col min="2578" max="2578" width="19.42578125" style="216" customWidth="1"/>
    <col min="2579" max="2816" width="9.140625" style="216"/>
    <col min="2817" max="2817" width="52.140625" style="216" customWidth="1"/>
    <col min="2818" max="2819" width="10.85546875" style="216" customWidth="1"/>
    <col min="2820" max="2820" width="14.7109375" style="216" customWidth="1"/>
    <col min="2821" max="2821" width="16.140625" style="216" customWidth="1"/>
    <col min="2822" max="2822" width="16" style="216" customWidth="1"/>
    <col min="2823" max="2823" width="11" style="216" customWidth="1"/>
    <col min="2824" max="2824" width="14.7109375" style="216" customWidth="1"/>
    <col min="2825" max="2825" width="16.42578125" style="216" customWidth="1"/>
    <col min="2826" max="2826" width="16" style="216" customWidth="1"/>
    <col min="2827" max="2827" width="10.140625" style="216" customWidth="1"/>
    <col min="2828" max="2828" width="17.28515625" style="216" customWidth="1"/>
    <col min="2829" max="2829" width="16.5703125" style="216" customWidth="1"/>
    <col min="2830" max="2830" width="23.42578125" style="216" customWidth="1"/>
    <col min="2831" max="2833" width="9.140625" style="216"/>
    <col min="2834" max="2834" width="19.42578125" style="216" customWidth="1"/>
    <col min="2835" max="3072" width="9.140625" style="216"/>
    <col min="3073" max="3073" width="52.140625" style="216" customWidth="1"/>
    <col min="3074" max="3075" width="10.85546875" style="216" customWidth="1"/>
    <col min="3076" max="3076" width="14.7109375" style="216" customWidth="1"/>
    <col min="3077" max="3077" width="16.140625" style="216" customWidth="1"/>
    <col min="3078" max="3078" width="16" style="216" customWidth="1"/>
    <col min="3079" max="3079" width="11" style="216" customWidth="1"/>
    <col min="3080" max="3080" width="14.7109375" style="216" customWidth="1"/>
    <col min="3081" max="3081" width="16.42578125" style="216" customWidth="1"/>
    <col min="3082" max="3082" width="16" style="216" customWidth="1"/>
    <col min="3083" max="3083" width="10.140625" style="216" customWidth="1"/>
    <col min="3084" max="3084" width="17.28515625" style="216" customWidth="1"/>
    <col min="3085" max="3085" width="16.5703125" style="216" customWidth="1"/>
    <col min="3086" max="3086" width="23.42578125" style="216" customWidth="1"/>
    <col min="3087" max="3089" width="9.140625" style="216"/>
    <col min="3090" max="3090" width="19.42578125" style="216" customWidth="1"/>
    <col min="3091" max="3328" width="9.140625" style="216"/>
    <col min="3329" max="3329" width="52.140625" style="216" customWidth="1"/>
    <col min="3330" max="3331" width="10.85546875" style="216" customWidth="1"/>
    <col min="3332" max="3332" width="14.7109375" style="216" customWidth="1"/>
    <col min="3333" max="3333" width="16.140625" style="216" customWidth="1"/>
    <col min="3334" max="3334" width="16" style="216" customWidth="1"/>
    <col min="3335" max="3335" width="11" style="216" customWidth="1"/>
    <col min="3336" max="3336" width="14.7109375" style="216" customWidth="1"/>
    <col min="3337" max="3337" width="16.42578125" style="216" customWidth="1"/>
    <col min="3338" max="3338" width="16" style="216" customWidth="1"/>
    <col min="3339" max="3339" width="10.140625" style="216" customWidth="1"/>
    <col min="3340" max="3340" width="17.28515625" style="216" customWidth="1"/>
    <col min="3341" max="3341" width="16.5703125" style="216" customWidth="1"/>
    <col min="3342" max="3342" width="23.42578125" style="216" customWidth="1"/>
    <col min="3343" max="3345" width="9.140625" style="216"/>
    <col min="3346" max="3346" width="19.42578125" style="216" customWidth="1"/>
    <col min="3347" max="3584" width="9.140625" style="216"/>
    <col min="3585" max="3585" width="52.140625" style="216" customWidth="1"/>
    <col min="3586" max="3587" width="10.85546875" style="216" customWidth="1"/>
    <col min="3588" max="3588" width="14.7109375" style="216" customWidth="1"/>
    <col min="3589" max="3589" width="16.140625" style="216" customWidth="1"/>
    <col min="3590" max="3590" width="16" style="216" customWidth="1"/>
    <col min="3591" max="3591" width="11" style="216" customWidth="1"/>
    <col min="3592" max="3592" width="14.7109375" style="216" customWidth="1"/>
    <col min="3593" max="3593" width="16.42578125" style="216" customWidth="1"/>
    <col min="3594" max="3594" width="16" style="216" customWidth="1"/>
    <col min="3595" max="3595" width="10.140625" style="216" customWidth="1"/>
    <col min="3596" max="3596" width="17.28515625" style="216" customWidth="1"/>
    <col min="3597" max="3597" width="16.5703125" style="216" customWidth="1"/>
    <col min="3598" max="3598" width="23.42578125" style="216" customWidth="1"/>
    <col min="3599" max="3601" width="9.140625" style="216"/>
    <col min="3602" max="3602" width="19.42578125" style="216" customWidth="1"/>
    <col min="3603" max="3840" width="9.140625" style="216"/>
    <col min="3841" max="3841" width="52.140625" style="216" customWidth="1"/>
    <col min="3842" max="3843" width="10.85546875" style="216" customWidth="1"/>
    <col min="3844" max="3844" width="14.7109375" style="216" customWidth="1"/>
    <col min="3845" max="3845" width="16.140625" style="216" customWidth="1"/>
    <col min="3846" max="3846" width="16" style="216" customWidth="1"/>
    <col min="3847" max="3847" width="11" style="216" customWidth="1"/>
    <col min="3848" max="3848" width="14.7109375" style="216" customWidth="1"/>
    <col min="3849" max="3849" width="16.42578125" style="216" customWidth="1"/>
    <col min="3850" max="3850" width="16" style="216" customWidth="1"/>
    <col min="3851" max="3851" width="10.140625" style="216" customWidth="1"/>
    <col min="3852" max="3852" width="17.28515625" style="216" customWidth="1"/>
    <col min="3853" max="3853" width="16.5703125" style="216" customWidth="1"/>
    <col min="3854" max="3854" width="23.42578125" style="216" customWidth="1"/>
    <col min="3855" max="3857" width="9.140625" style="216"/>
    <col min="3858" max="3858" width="19.42578125" style="216" customWidth="1"/>
    <col min="3859" max="4096" width="9.140625" style="216"/>
    <col min="4097" max="4097" width="52.140625" style="216" customWidth="1"/>
    <col min="4098" max="4099" width="10.85546875" style="216" customWidth="1"/>
    <col min="4100" max="4100" width="14.7109375" style="216" customWidth="1"/>
    <col min="4101" max="4101" width="16.140625" style="216" customWidth="1"/>
    <col min="4102" max="4102" width="16" style="216" customWidth="1"/>
    <col min="4103" max="4103" width="11" style="216" customWidth="1"/>
    <col min="4104" max="4104" width="14.7109375" style="216" customWidth="1"/>
    <col min="4105" max="4105" width="16.42578125" style="216" customWidth="1"/>
    <col min="4106" max="4106" width="16" style="216" customWidth="1"/>
    <col min="4107" max="4107" width="10.140625" style="216" customWidth="1"/>
    <col min="4108" max="4108" width="17.28515625" style="216" customWidth="1"/>
    <col min="4109" max="4109" width="16.5703125" style="216" customWidth="1"/>
    <col min="4110" max="4110" width="23.42578125" style="216" customWidth="1"/>
    <col min="4111" max="4113" width="9.140625" style="216"/>
    <col min="4114" max="4114" width="19.42578125" style="216" customWidth="1"/>
    <col min="4115" max="4352" width="9.140625" style="216"/>
    <col min="4353" max="4353" width="52.140625" style="216" customWidth="1"/>
    <col min="4354" max="4355" width="10.85546875" style="216" customWidth="1"/>
    <col min="4356" max="4356" width="14.7109375" style="216" customWidth="1"/>
    <col min="4357" max="4357" width="16.140625" style="216" customWidth="1"/>
    <col min="4358" max="4358" width="16" style="216" customWidth="1"/>
    <col min="4359" max="4359" width="11" style="216" customWidth="1"/>
    <col min="4360" max="4360" width="14.7109375" style="216" customWidth="1"/>
    <col min="4361" max="4361" width="16.42578125" style="216" customWidth="1"/>
    <col min="4362" max="4362" width="16" style="216" customWidth="1"/>
    <col min="4363" max="4363" width="10.140625" style="216" customWidth="1"/>
    <col min="4364" max="4364" width="17.28515625" style="216" customWidth="1"/>
    <col min="4365" max="4365" width="16.5703125" style="216" customWidth="1"/>
    <col min="4366" max="4366" width="23.42578125" style="216" customWidth="1"/>
    <col min="4367" max="4369" width="9.140625" style="216"/>
    <col min="4370" max="4370" width="19.42578125" style="216" customWidth="1"/>
    <col min="4371" max="4608" width="9.140625" style="216"/>
    <col min="4609" max="4609" width="52.140625" style="216" customWidth="1"/>
    <col min="4610" max="4611" width="10.85546875" style="216" customWidth="1"/>
    <col min="4612" max="4612" width="14.7109375" style="216" customWidth="1"/>
    <col min="4613" max="4613" width="16.140625" style="216" customWidth="1"/>
    <col min="4614" max="4614" width="16" style="216" customWidth="1"/>
    <col min="4615" max="4615" width="11" style="216" customWidth="1"/>
    <col min="4616" max="4616" width="14.7109375" style="216" customWidth="1"/>
    <col min="4617" max="4617" width="16.42578125" style="216" customWidth="1"/>
    <col min="4618" max="4618" width="16" style="216" customWidth="1"/>
    <col min="4619" max="4619" width="10.140625" style="216" customWidth="1"/>
    <col min="4620" max="4620" width="17.28515625" style="216" customWidth="1"/>
    <col min="4621" max="4621" width="16.5703125" style="216" customWidth="1"/>
    <col min="4622" max="4622" width="23.42578125" style="216" customWidth="1"/>
    <col min="4623" max="4625" width="9.140625" style="216"/>
    <col min="4626" max="4626" width="19.42578125" style="216" customWidth="1"/>
    <col min="4627" max="4864" width="9.140625" style="216"/>
    <col min="4865" max="4865" width="52.140625" style="216" customWidth="1"/>
    <col min="4866" max="4867" width="10.85546875" style="216" customWidth="1"/>
    <col min="4868" max="4868" width="14.7109375" style="216" customWidth="1"/>
    <col min="4869" max="4869" width="16.140625" style="216" customWidth="1"/>
    <col min="4870" max="4870" width="16" style="216" customWidth="1"/>
    <col min="4871" max="4871" width="11" style="216" customWidth="1"/>
    <col min="4872" max="4872" width="14.7109375" style="216" customWidth="1"/>
    <col min="4873" max="4873" width="16.42578125" style="216" customWidth="1"/>
    <col min="4874" max="4874" width="16" style="216" customWidth="1"/>
    <col min="4875" max="4875" width="10.140625" style="216" customWidth="1"/>
    <col min="4876" max="4876" width="17.28515625" style="216" customWidth="1"/>
    <col min="4877" max="4877" width="16.5703125" style="216" customWidth="1"/>
    <col min="4878" max="4878" width="23.42578125" style="216" customWidth="1"/>
    <col min="4879" max="4881" width="9.140625" style="216"/>
    <col min="4882" max="4882" width="19.42578125" style="216" customWidth="1"/>
    <col min="4883" max="5120" width="9.140625" style="216"/>
    <col min="5121" max="5121" width="52.140625" style="216" customWidth="1"/>
    <col min="5122" max="5123" width="10.85546875" style="216" customWidth="1"/>
    <col min="5124" max="5124" width="14.7109375" style="216" customWidth="1"/>
    <col min="5125" max="5125" width="16.140625" style="216" customWidth="1"/>
    <col min="5126" max="5126" width="16" style="216" customWidth="1"/>
    <col min="5127" max="5127" width="11" style="216" customWidth="1"/>
    <col min="5128" max="5128" width="14.7109375" style="216" customWidth="1"/>
    <col min="5129" max="5129" width="16.42578125" style="216" customWidth="1"/>
    <col min="5130" max="5130" width="16" style="216" customWidth="1"/>
    <col min="5131" max="5131" width="10.140625" style="216" customWidth="1"/>
    <col min="5132" max="5132" width="17.28515625" style="216" customWidth="1"/>
    <col min="5133" max="5133" width="16.5703125" style="216" customWidth="1"/>
    <col min="5134" max="5134" width="23.42578125" style="216" customWidth="1"/>
    <col min="5135" max="5137" width="9.140625" style="216"/>
    <col min="5138" max="5138" width="19.42578125" style="216" customWidth="1"/>
    <col min="5139" max="5376" width="9.140625" style="216"/>
    <col min="5377" max="5377" width="52.140625" style="216" customWidth="1"/>
    <col min="5378" max="5379" width="10.85546875" style="216" customWidth="1"/>
    <col min="5380" max="5380" width="14.7109375" style="216" customWidth="1"/>
    <col min="5381" max="5381" width="16.140625" style="216" customWidth="1"/>
    <col min="5382" max="5382" width="16" style="216" customWidth="1"/>
    <col min="5383" max="5383" width="11" style="216" customWidth="1"/>
    <col min="5384" max="5384" width="14.7109375" style="216" customWidth="1"/>
    <col min="5385" max="5385" width="16.42578125" style="216" customWidth="1"/>
    <col min="5386" max="5386" width="16" style="216" customWidth="1"/>
    <col min="5387" max="5387" width="10.140625" style="216" customWidth="1"/>
    <col min="5388" max="5388" width="17.28515625" style="216" customWidth="1"/>
    <col min="5389" max="5389" width="16.5703125" style="216" customWidth="1"/>
    <col min="5390" max="5390" width="23.42578125" style="216" customWidth="1"/>
    <col min="5391" max="5393" width="9.140625" style="216"/>
    <col min="5394" max="5394" width="19.42578125" style="216" customWidth="1"/>
    <col min="5395" max="5632" width="9.140625" style="216"/>
    <col min="5633" max="5633" width="52.140625" style="216" customWidth="1"/>
    <col min="5634" max="5635" width="10.85546875" style="216" customWidth="1"/>
    <col min="5636" max="5636" width="14.7109375" style="216" customWidth="1"/>
    <col min="5637" max="5637" width="16.140625" style="216" customWidth="1"/>
    <col min="5638" max="5638" width="16" style="216" customWidth="1"/>
    <col min="5639" max="5639" width="11" style="216" customWidth="1"/>
    <col min="5640" max="5640" width="14.7109375" style="216" customWidth="1"/>
    <col min="5641" max="5641" width="16.42578125" style="216" customWidth="1"/>
    <col min="5642" max="5642" width="16" style="216" customWidth="1"/>
    <col min="5643" max="5643" width="10.140625" style="216" customWidth="1"/>
    <col min="5644" max="5644" width="17.28515625" style="216" customWidth="1"/>
    <col min="5645" max="5645" width="16.5703125" style="216" customWidth="1"/>
    <col min="5646" max="5646" width="23.42578125" style="216" customWidth="1"/>
    <col min="5647" max="5649" width="9.140625" style="216"/>
    <col min="5650" max="5650" width="19.42578125" style="216" customWidth="1"/>
    <col min="5651" max="5888" width="9.140625" style="216"/>
    <col min="5889" max="5889" width="52.140625" style="216" customWidth="1"/>
    <col min="5890" max="5891" width="10.85546875" style="216" customWidth="1"/>
    <col min="5892" max="5892" width="14.7109375" style="216" customWidth="1"/>
    <col min="5893" max="5893" width="16.140625" style="216" customWidth="1"/>
    <col min="5894" max="5894" width="16" style="216" customWidth="1"/>
    <col min="5895" max="5895" width="11" style="216" customWidth="1"/>
    <col min="5896" max="5896" width="14.7109375" style="216" customWidth="1"/>
    <col min="5897" max="5897" width="16.42578125" style="216" customWidth="1"/>
    <col min="5898" max="5898" width="16" style="216" customWidth="1"/>
    <col min="5899" max="5899" width="10.140625" style="216" customWidth="1"/>
    <col min="5900" max="5900" width="17.28515625" style="216" customWidth="1"/>
    <col min="5901" max="5901" width="16.5703125" style="216" customWidth="1"/>
    <col min="5902" max="5902" width="23.42578125" style="216" customWidth="1"/>
    <col min="5903" max="5905" width="9.140625" style="216"/>
    <col min="5906" max="5906" width="19.42578125" style="216" customWidth="1"/>
    <col min="5907" max="6144" width="9.140625" style="216"/>
    <col min="6145" max="6145" width="52.140625" style="216" customWidth="1"/>
    <col min="6146" max="6147" width="10.85546875" style="216" customWidth="1"/>
    <col min="6148" max="6148" width="14.7109375" style="216" customWidth="1"/>
    <col min="6149" max="6149" width="16.140625" style="216" customWidth="1"/>
    <col min="6150" max="6150" width="16" style="216" customWidth="1"/>
    <col min="6151" max="6151" width="11" style="216" customWidth="1"/>
    <col min="6152" max="6152" width="14.7109375" style="216" customWidth="1"/>
    <col min="6153" max="6153" width="16.42578125" style="216" customWidth="1"/>
    <col min="6154" max="6154" width="16" style="216" customWidth="1"/>
    <col min="6155" max="6155" width="10.140625" style="216" customWidth="1"/>
    <col min="6156" max="6156" width="17.28515625" style="216" customWidth="1"/>
    <col min="6157" max="6157" width="16.5703125" style="216" customWidth="1"/>
    <col min="6158" max="6158" width="23.42578125" style="216" customWidth="1"/>
    <col min="6159" max="6161" width="9.140625" style="216"/>
    <col min="6162" max="6162" width="19.42578125" style="216" customWidth="1"/>
    <col min="6163" max="6400" width="9.140625" style="216"/>
    <col min="6401" max="6401" width="52.140625" style="216" customWidth="1"/>
    <col min="6402" max="6403" width="10.85546875" style="216" customWidth="1"/>
    <col min="6404" max="6404" width="14.7109375" style="216" customWidth="1"/>
    <col min="6405" max="6405" width="16.140625" style="216" customWidth="1"/>
    <col min="6406" max="6406" width="16" style="216" customWidth="1"/>
    <col min="6407" max="6407" width="11" style="216" customWidth="1"/>
    <col min="6408" max="6408" width="14.7109375" style="216" customWidth="1"/>
    <col min="6409" max="6409" width="16.42578125" style="216" customWidth="1"/>
    <col min="6410" max="6410" width="16" style="216" customWidth="1"/>
    <col min="6411" max="6411" width="10.140625" style="216" customWidth="1"/>
    <col min="6412" max="6412" width="17.28515625" style="216" customWidth="1"/>
    <col min="6413" max="6413" width="16.5703125" style="216" customWidth="1"/>
    <col min="6414" max="6414" width="23.42578125" style="216" customWidth="1"/>
    <col min="6415" max="6417" width="9.140625" style="216"/>
    <col min="6418" max="6418" width="19.42578125" style="216" customWidth="1"/>
    <col min="6419" max="6656" width="9.140625" style="216"/>
    <col min="6657" max="6657" width="52.140625" style="216" customWidth="1"/>
    <col min="6658" max="6659" width="10.85546875" style="216" customWidth="1"/>
    <col min="6660" max="6660" width="14.7109375" style="216" customWidth="1"/>
    <col min="6661" max="6661" width="16.140625" style="216" customWidth="1"/>
    <col min="6662" max="6662" width="16" style="216" customWidth="1"/>
    <col min="6663" max="6663" width="11" style="216" customWidth="1"/>
    <col min="6664" max="6664" width="14.7109375" style="216" customWidth="1"/>
    <col min="6665" max="6665" width="16.42578125" style="216" customWidth="1"/>
    <col min="6666" max="6666" width="16" style="216" customWidth="1"/>
    <col min="6667" max="6667" width="10.140625" style="216" customWidth="1"/>
    <col min="6668" max="6668" width="17.28515625" style="216" customWidth="1"/>
    <col min="6669" max="6669" width="16.5703125" style="216" customWidth="1"/>
    <col min="6670" max="6670" width="23.42578125" style="216" customWidth="1"/>
    <col min="6671" max="6673" width="9.140625" style="216"/>
    <col min="6674" max="6674" width="19.42578125" style="216" customWidth="1"/>
    <col min="6675" max="6912" width="9.140625" style="216"/>
    <col min="6913" max="6913" width="52.140625" style="216" customWidth="1"/>
    <col min="6914" max="6915" width="10.85546875" style="216" customWidth="1"/>
    <col min="6916" max="6916" width="14.7109375" style="216" customWidth="1"/>
    <col min="6917" max="6917" width="16.140625" style="216" customWidth="1"/>
    <col min="6918" max="6918" width="16" style="216" customWidth="1"/>
    <col min="6919" max="6919" width="11" style="216" customWidth="1"/>
    <col min="6920" max="6920" width="14.7109375" style="216" customWidth="1"/>
    <col min="6921" max="6921" width="16.42578125" style="216" customWidth="1"/>
    <col min="6922" max="6922" width="16" style="216" customWidth="1"/>
    <col min="6923" max="6923" width="10.140625" style="216" customWidth="1"/>
    <col min="6924" max="6924" width="17.28515625" style="216" customWidth="1"/>
    <col min="6925" max="6925" width="16.5703125" style="216" customWidth="1"/>
    <col min="6926" max="6926" width="23.42578125" style="216" customWidth="1"/>
    <col min="6927" max="6929" width="9.140625" style="216"/>
    <col min="6930" max="6930" width="19.42578125" style="216" customWidth="1"/>
    <col min="6931" max="7168" width="9.140625" style="216"/>
    <col min="7169" max="7169" width="52.140625" style="216" customWidth="1"/>
    <col min="7170" max="7171" width="10.85546875" style="216" customWidth="1"/>
    <col min="7172" max="7172" width="14.7109375" style="216" customWidth="1"/>
    <col min="7173" max="7173" width="16.140625" style="216" customWidth="1"/>
    <col min="7174" max="7174" width="16" style="216" customWidth="1"/>
    <col min="7175" max="7175" width="11" style="216" customWidth="1"/>
    <col min="7176" max="7176" width="14.7109375" style="216" customWidth="1"/>
    <col min="7177" max="7177" width="16.42578125" style="216" customWidth="1"/>
    <col min="7178" max="7178" width="16" style="216" customWidth="1"/>
    <col min="7179" max="7179" width="10.140625" style="216" customWidth="1"/>
    <col min="7180" max="7180" width="17.28515625" style="216" customWidth="1"/>
    <col min="7181" max="7181" width="16.5703125" style="216" customWidth="1"/>
    <col min="7182" max="7182" width="23.42578125" style="216" customWidth="1"/>
    <col min="7183" max="7185" width="9.140625" style="216"/>
    <col min="7186" max="7186" width="19.42578125" style="216" customWidth="1"/>
    <col min="7187" max="7424" width="9.140625" style="216"/>
    <col min="7425" max="7425" width="52.140625" style="216" customWidth="1"/>
    <col min="7426" max="7427" width="10.85546875" style="216" customWidth="1"/>
    <col min="7428" max="7428" width="14.7109375" style="216" customWidth="1"/>
    <col min="7429" max="7429" width="16.140625" style="216" customWidth="1"/>
    <col min="7430" max="7430" width="16" style="216" customWidth="1"/>
    <col min="7431" max="7431" width="11" style="216" customWidth="1"/>
    <col min="7432" max="7432" width="14.7109375" style="216" customWidth="1"/>
    <col min="7433" max="7433" width="16.42578125" style="216" customWidth="1"/>
    <col min="7434" max="7434" width="16" style="216" customWidth="1"/>
    <col min="7435" max="7435" width="10.140625" style="216" customWidth="1"/>
    <col min="7436" max="7436" width="17.28515625" style="216" customWidth="1"/>
    <col min="7437" max="7437" width="16.5703125" style="216" customWidth="1"/>
    <col min="7438" max="7438" width="23.42578125" style="216" customWidth="1"/>
    <col min="7439" max="7441" width="9.140625" style="216"/>
    <col min="7442" max="7442" width="19.42578125" style="216" customWidth="1"/>
    <col min="7443" max="7680" width="9.140625" style="216"/>
    <col min="7681" max="7681" width="52.140625" style="216" customWidth="1"/>
    <col min="7682" max="7683" width="10.85546875" style="216" customWidth="1"/>
    <col min="7684" max="7684" width="14.7109375" style="216" customWidth="1"/>
    <col min="7685" max="7685" width="16.140625" style="216" customWidth="1"/>
    <col min="7686" max="7686" width="16" style="216" customWidth="1"/>
    <col min="7687" max="7687" width="11" style="216" customWidth="1"/>
    <col min="7688" max="7688" width="14.7109375" style="216" customWidth="1"/>
    <col min="7689" max="7689" width="16.42578125" style="216" customWidth="1"/>
    <col min="7690" max="7690" width="16" style="216" customWidth="1"/>
    <col min="7691" max="7691" width="10.140625" style="216" customWidth="1"/>
    <col min="7692" max="7692" width="17.28515625" style="216" customWidth="1"/>
    <col min="7693" max="7693" width="16.5703125" style="216" customWidth="1"/>
    <col min="7694" max="7694" width="23.42578125" style="216" customWidth="1"/>
    <col min="7695" max="7697" width="9.140625" style="216"/>
    <col min="7698" max="7698" width="19.42578125" style="216" customWidth="1"/>
    <col min="7699" max="7936" width="9.140625" style="216"/>
    <col min="7937" max="7937" width="52.140625" style="216" customWidth="1"/>
    <col min="7938" max="7939" width="10.85546875" style="216" customWidth="1"/>
    <col min="7940" max="7940" width="14.7109375" style="216" customWidth="1"/>
    <col min="7941" max="7941" width="16.140625" style="216" customWidth="1"/>
    <col min="7942" max="7942" width="16" style="216" customWidth="1"/>
    <col min="7943" max="7943" width="11" style="216" customWidth="1"/>
    <col min="7944" max="7944" width="14.7109375" style="216" customWidth="1"/>
    <col min="7945" max="7945" width="16.42578125" style="216" customWidth="1"/>
    <col min="7946" max="7946" width="16" style="216" customWidth="1"/>
    <col min="7947" max="7947" width="10.140625" style="216" customWidth="1"/>
    <col min="7948" max="7948" width="17.28515625" style="216" customWidth="1"/>
    <col min="7949" max="7949" width="16.5703125" style="216" customWidth="1"/>
    <col min="7950" max="7950" width="23.42578125" style="216" customWidth="1"/>
    <col min="7951" max="7953" width="9.140625" style="216"/>
    <col min="7954" max="7954" width="19.42578125" style="216" customWidth="1"/>
    <col min="7955" max="8192" width="9.140625" style="216"/>
    <col min="8193" max="8193" width="52.140625" style="216" customWidth="1"/>
    <col min="8194" max="8195" width="10.85546875" style="216" customWidth="1"/>
    <col min="8196" max="8196" width="14.7109375" style="216" customWidth="1"/>
    <col min="8197" max="8197" width="16.140625" style="216" customWidth="1"/>
    <col min="8198" max="8198" width="16" style="216" customWidth="1"/>
    <col min="8199" max="8199" width="11" style="216" customWidth="1"/>
    <col min="8200" max="8200" width="14.7109375" style="216" customWidth="1"/>
    <col min="8201" max="8201" width="16.42578125" style="216" customWidth="1"/>
    <col min="8202" max="8202" width="16" style="216" customWidth="1"/>
    <col min="8203" max="8203" width="10.140625" style="216" customWidth="1"/>
    <col min="8204" max="8204" width="17.28515625" style="216" customWidth="1"/>
    <col min="8205" max="8205" width="16.5703125" style="216" customWidth="1"/>
    <col min="8206" max="8206" width="23.42578125" style="216" customWidth="1"/>
    <col min="8207" max="8209" width="9.140625" style="216"/>
    <col min="8210" max="8210" width="19.42578125" style="216" customWidth="1"/>
    <col min="8211" max="8448" width="9.140625" style="216"/>
    <col min="8449" max="8449" width="52.140625" style="216" customWidth="1"/>
    <col min="8450" max="8451" width="10.85546875" style="216" customWidth="1"/>
    <col min="8452" max="8452" width="14.7109375" style="216" customWidth="1"/>
    <col min="8453" max="8453" width="16.140625" style="216" customWidth="1"/>
    <col min="8454" max="8454" width="16" style="216" customWidth="1"/>
    <col min="8455" max="8455" width="11" style="216" customWidth="1"/>
    <col min="8456" max="8456" width="14.7109375" style="216" customWidth="1"/>
    <col min="8457" max="8457" width="16.42578125" style="216" customWidth="1"/>
    <col min="8458" max="8458" width="16" style="216" customWidth="1"/>
    <col min="8459" max="8459" width="10.140625" style="216" customWidth="1"/>
    <col min="8460" max="8460" width="17.28515625" style="216" customWidth="1"/>
    <col min="8461" max="8461" width="16.5703125" style="216" customWidth="1"/>
    <col min="8462" max="8462" width="23.42578125" style="216" customWidth="1"/>
    <col min="8463" max="8465" width="9.140625" style="216"/>
    <col min="8466" max="8466" width="19.42578125" style="216" customWidth="1"/>
    <col min="8467" max="8704" width="9.140625" style="216"/>
    <col min="8705" max="8705" width="52.140625" style="216" customWidth="1"/>
    <col min="8706" max="8707" width="10.85546875" style="216" customWidth="1"/>
    <col min="8708" max="8708" width="14.7109375" style="216" customWidth="1"/>
    <col min="8709" max="8709" width="16.140625" style="216" customWidth="1"/>
    <col min="8710" max="8710" width="16" style="216" customWidth="1"/>
    <col min="8711" max="8711" width="11" style="216" customWidth="1"/>
    <col min="8712" max="8712" width="14.7109375" style="216" customWidth="1"/>
    <col min="8713" max="8713" width="16.42578125" style="216" customWidth="1"/>
    <col min="8714" max="8714" width="16" style="216" customWidth="1"/>
    <col min="8715" max="8715" width="10.140625" style="216" customWidth="1"/>
    <col min="8716" max="8716" width="17.28515625" style="216" customWidth="1"/>
    <col min="8717" max="8717" width="16.5703125" style="216" customWidth="1"/>
    <col min="8718" max="8718" width="23.42578125" style="216" customWidth="1"/>
    <col min="8719" max="8721" width="9.140625" style="216"/>
    <col min="8722" max="8722" width="19.42578125" style="216" customWidth="1"/>
    <col min="8723" max="8960" width="9.140625" style="216"/>
    <col min="8961" max="8961" width="52.140625" style="216" customWidth="1"/>
    <col min="8962" max="8963" width="10.85546875" style="216" customWidth="1"/>
    <col min="8964" max="8964" width="14.7109375" style="216" customWidth="1"/>
    <col min="8965" max="8965" width="16.140625" style="216" customWidth="1"/>
    <col min="8966" max="8966" width="16" style="216" customWidth="1"/>
    <col min="8967" max="8967" width="11" style="216" customWidth="1"/>
    <col min="8968" max="8968" width="14.7109375" style="216" customWidth="1"/>
    <col min="8969" max="8969" width="16.42578125" style="216" customWidth="1"/>
    <col min="8970" max="8970" width="16" style="216" customWidth="1"/>
    <col min="8971" max="8971" width="10.140625" style="216" customWidth="1"/>
    <col min="8972" max="8972" width="17.28515625" style="216" customWidth="1"/>
    <col min="8973" max="8973" width="16.5703125" style="216" customWidth="1"/>
    <col min="8974" max="8974" width="23.42578125" style="216" customWidth="1"/>
    <col min="8975" max="8977" width="9.140625" style="216"/>
    <col min="8978" max="8978" width="19.42578125" style="216" customWidth="1"/>
    <col min="8979" max="9216" width="9.140625" style="216"/>
    <col min="9217" max="9217" width="52.140625" style="216" customWidth="1"/>
    <col min="9218" max="9219" width="10.85546875" style="216" customWidth="1"/>
    <col min="9220" max="9220" width="14.7109375" style="216" customWidth="1"/>
    <col min="9221" max="9221" width="16.140625" style="216" customWidth="1"/>
    <col min="9222" max="9222" width="16" style="216" customWidth="1"/>
    <col min="9223" max="9223" width="11" style="216" customWidth="1"/>
    <col min="9224" max="9224" width="14.7109375" style="216" customWidth="1"/>
    <col min="9225" max="9225" width="16.42578125" style="216" customWidth="1"/>
    <col min="9226" max="9226" width="16" style="216" customWidth="1"/>
    <col min="9227" max="9227" width="10.140625" style="216" customWidth="1"/>
    <col min="9228" max="9228" width="17.28515625" style="216" customWidth="1"/>
    <col min="9229" max="9229" width="16.5703125" style="216" customWidth="1"/>
    <col min="9230" max="9230" width="23.42578125" style="216" customWidth="1"/>
    <col min="9231" max="9233" width="9.140625" style="216"/>
    <col min="9234" max="9234" width="19.42578125" style="216" customWidth="1"/>
    <col min="9235" max="9472" width="9.140625" style="216"/>
    <col min="9473" max="9473" width="52.140625" style="216" customWidth="1"/>
    <col min="9474" max="9475" width="10.85546875" style="216" customWidth="1"/>
    <col min="9476" max="9476" width="14.7109375" style="216" customWidth="1"/>
    <col min="9477" max="9477" width="16.140625" style="216" customWidth="1"/>
    <col min="9478" max="9478" width="16" style="216" customWidth="1"/>
    <col min="9479" max="9479" width="11" style="216" customWidth="1"/>
    <col min="9480" max="9480" width="14.7109375" style="216" customWidth="1"/>
    <col min="9481" max="9481" width="16.42578125" style="216" customWidth="1"/>
    <col min="9482" max="9482" width="16" style="216" customWidth="1"/>
    <col min="9483" max="9483" width="10.140625" style="216" customWidth="1"/>
    <col min="9484" max="9484" width="17.28515625" style="216" customWidth="1"/>
    <col min="9485" max="9485" width="16.5703125" style="216" customWidth="1"/>
    <col min="9486" max="9486" width="23.42578125" style="216" customWidth="1"/>
    <col min="9487" max="9489" width="9.140625" style="216"/>
    <col min="9490" max="9490" width="19.42578125" style="216" customWidth="1"/>
    <col min="9491" max="9728" width="9.140625" style="216"/>
    <col min="9729" max="9729" width="52.140625" style="216" customWidth="1"/>
    <col min="9730" max="9731" width="10.85546875" style="216" customWidth="1"/>
    <col min="9732" max="9732" width="14.7109375" style="216" customWidth="1"/>
    <col min="9733" max="9733" width="16.140625" style="216" customWidth="1"/>
    <col min="9734" max="9734" width="16" style="216" customWidth="1"/>
    <col min="9735" max="9735" width="11" style="216" customWidth="1"/>
    <col min="9736" max="9736" width="14.7109375" style="216" customWidth="1"/>
    <col min="9737" max="9737" width="16.42578125" style="216" customWidth="1"/>
    <col min="9738" max="9738" width="16" style="216" customWidth="1"/>
    <col min="9739" max="9739" width="10.140625" style="216" customWidth="1"/>
    <col min="9740" max="9740" width="17.28515625" style="216" customWidth="1"/>
    <col min="9741" max="9741" width="16.5703125" style="216" customWidth="1"/>
    <col min="9742" max="9742" width="23.42578125" style="216" customWidth="1"/>
    <col min="9743" max="9745" width="9.140625" style="216"/>
    <col min="9746" max="9746" width="19.42578125" style="216" customWidth="1"/>
    <col min="9747" max="9984" width="9.140625" style="216"/>
    <col min="9985" max="9985" width="52.140625" style="216" customWidth="1"/>
    <col min="9986" max="9987" width="10.85546875" style="216" customWidth="1"/>
    <col min="9988" max="9988" width="14.7109375" style="216" customWidth="1"/>
    <col min="9989" max="9989" width="16.140625" style="216" customWidth="1"/>
    <col min="9990" max="9990" width="16" style="216" customWidth="1"/>
    <col min="9991" max="9991" width="11" style="216" customWidth="1"/>
    <col min="9992" max="9992" width="14.7109375" style="216" customWidth="1"/>
    <col min="9993" max="9993" width="16.42578125" style="216" customWidth="1"/>
    <col min="9994" max="9994" width="16" style="216" customWidth="1"/>
    <col min="9995" max="9995" width="10.140625" style="216" customWidth="1"/>
    <col min="9996" max="9996" width="17.28515625" style="216" customWidth="1"/>
    <col min="9997" max="9997" width="16.5703125" style="216" customWidth="1"/>
    <col min="9998" max="9998" width="23.42578125" style="216" customWidth="1"/>
    <col min="9999" max="10001" width="9.140625" style="216"/>
    <col min="10002" max="10002" width="19.42578125" style="216" customWidth="1"/>
    <col min="10003" max="10240" width="9.140625" style="216"/>
    <col min="10241" max="10241" width="52.140625" style="216" customWidth="1"/>
    <col min="10242" max="10243" width="10.85546875" style="216" customWidth="1"/>
    <col min="10244" max="10244" width="14.7109375" style="216" customWidth="1"/>
    <col min="10245" max="10245" width="16.140625" style="216" customWidth="1"/>
    <col min="10246" max="10246" width="16" style="216" customWidth="1"/>
    <col min="10247" max="10247" width="11" style="216" customWidth="1"/>
    <col min="10248" max="10248" width="14.7109375" style="216" customWidth="1"/>
    <col min="10249" max="10249" width="16.42578125" style="216" customWidth="1"/>
    <col min="10250" max="10250" width="16" style="216" customWidth="1"/>
    <col min="10251" max="10251" width="10.140625" style="216" customWidth="1"/>
    <col min="10252" max="10252" width="17.28515625" style="216" customWidth="1"/>
    <col min="10253" max="10253" width="16.5703125" style="216" customWidth="1"/>
    <col min="10254" max="10254" width="23.42578125" style="216" customWidth="1"/>
    <col min="10255" max="10257" width="9.140625" style="216"/>
    <col min="10258" max="10258" width="19.42578125" style="216" customWidth="1"/>
    <col min="10259" max="10496" width="9.140625" style="216"/>
    <col min="10497" max="10497" width="52.140625" style="216" customWidth="1"/>
    <col min="10498" max="10499" width="10.85546875" style="216" customWidth="1"/>
    <col min="10500" max="10500" width="14.7109375" style="216" customWidth="1"/>
    <col min="10501" max="10501" width="16.140625" style="216" customWidth="1"/>
    <col min="10502" max="10502" width="16" style="216" customWidth="1"/>
    <col min="10503" max="10503" width="11" style="216" customWidth="1"/>
    <col min="10504" max="10504" width="14.7109375" style="216" customWidth="1"/>
    <col min="10505" max="10505" width="16.42578125" style="216" customWidth="1"/>
    <col min="10506" max="10506" width="16" style="216" customWidth="1"/>
    <col min="10507" max="10507" width="10.140625" style="216" customWidth="1"/>
    <col min="10508" max="10508" width="17.28515625" style="216" customWidth="1"/>
    <col min="10509" max="10509" width="16.5703125" style="216" customWidth="1"/>
    <col min="10510" max="10510" width="23.42578125" style="216" customWidth="1"/>
    <col min="10511" max="10513" width="9.140625" style="216"/>
    <col min="10514" max="10514" width="19.42578125" style="216" customWidth="1"/>
    <col min="10515" max="10752" width="9.140625" style="216"/>
    <col min="10753" max="10753" width="52.140625" style="216" customWidth="1"/>
    <col min="10754" max="10755" width="10.85546875" style="216" customWidth="1"/>
    <col min="10756" max="10756" width="14.7109375" style="216" customWidth="1"/>
    <col min="10757" max="10757" width="16.140625" style="216" customWidth="1"/>
    <col min="10758" max="10758" width="16" style="216" customWidth="1"/>
    <col min="10759" max="10759" width="11" style="216" customWidth="1"/>
    <col min="10760" max="10760" width="14.7109375" style="216" customWidth="1"/>
    <col min="10761" max="10761" width="16.42578125" style="216" customWidth="1"/>
    <col min="10762" max="10762" width="16" style="216" customWidth="1"/>
    <col min="10763" max="10763" width="10.140625" style="216" customWidth="1"/>
    <col min="10764" max="10764" width="17.28515625" style="216" customWidth="1"/>
    <col min="10765" max="10765" width="16.5703125" style="216" customWidth="1"/>
    <col min="10766" max="10766" width="23.42578125" style="216" customWidth="1"/>
    <col min="10767" max="10769" width="9.140625" style="216"/>
    <col min="10770" max="10770" width="19.42578125" style="216" customWidth="1"/>
    <col min="10771" max="11008" width="9.140625" style="216"/>
    <col min="11009" max="11009" width="52.140625" style="216" customWidth="1"/>
    <col min="11010" max="11011" width="10.85546875" style="216" customWidth="1"/>
    <col min="11012" max="11012" width="14.7109375" style="216" customWidth="1"/>
    <col min="11013" max="11013" width="16.140625" style="216" customWidth="1"/>
    <col min="11014" max="11014" width="16" style="216" customWidth="1"/>
    <col min="11015" max="11015" width="11" style="216" customWidth="1"/>
    <col min="11016" max="11016" width="14.7109375" style="216" customWidth="1"/>
    <col min="11017" max="11017" width="16.42578125" style="216" customWidth="1"/>
    <col min="11018" max="11018" width="16" style="216" customWidth="1"/>
    <col min="11019" max="11019" width="10.140625" style="216" customWidth="1"/>
    <col min="11020" max="11020" width="17.28515625" style="216" customWidth="1"/>
    <col min="11021" max="11021" width="16.5703125" style="216" customWidth="1"/>
    <col min="11022" max="11022" width="23.42578125" style="216" customWidth="1"/>
    <col min="11023" max="11025" width="9.140625" style="216"/>
    <col min="11026" max="11026" width="19.42578125" style="216" customWidth="1"/>
    <col min="11027" max="11264" width="9.140625" style="216"/>
    <col min="11265" max="11265" width="52.140625" style="216" customWidth="1"/>
    <col min="11266" max="11267" width="10.85546875" style="216" customWidth="1"/>
    <col min="11268" max="11268" width="14.7109375" style="216" customWidth="1"/>
    <col min="11269" max="11269" width="16.140625" style="216" customWidth="1"/>
    <col min="11270" max="11270" width="16" style="216" customWidth="1"/>
    <col min="11271" max="11271" width="11" style="216" customWidth="1"/>
    <col min="11272" max="11272" width="14.7109375" style="216" customWidth="1"/>
    <col min="11273" max="11273" width="16.42578125" style="216" customWidth="1"/>
    <col min="11274" max="11274" width="16" style="216" customWidth="1"/>
    <col min="11275" max="11275" width="10.140625" style="216" customWidth="1"/>
    <col min="11276" max="11276" width="17.28515625" style="216" customWidth="1"/>
    <col min="11277" max="11277" width="16.5703125" style="216" customWidth="1"/>
    <col min="11278" max="11278" width="23.42578125" style="216" customWidth="1"/>
    <col min="11279" max="11281" width="9.140625" style="216"/>
    <col min="11282" max="11282" width="19.42578125" style="216" customWidth="1"/>
    <col min="11283" max="11520" width="9.140625" style="216"/>
    <col min="11521" max="11521" width="52.140625" style="216" customWidth="1"/>
    <col min="11522" max="11523" width="10.85546875" style="216" customWidth="1"/>
    <col min="11524" max="11524" width="14.7109375" style="216" customWidth="1"/>
    <col min="11525" max="11525" width="16.140625" style="216" customWidth="1"/>
    <col min="11526" max="11526" width="16" style="216" customWidth="1"/>
    <col min="11527" max="11527" width="11" style="216" customWidth="1"/>
    <col min="11528" max="11528" width="14.7109375" style="216" customWidth="1"/>
    <col min="11529" max="11529" width="16.42578125" style="216" customWidth="1"/>
    <col min="11530" max="11530" width="16" style="216" customWidth="1"/>
    <col min="11531" max="11531" width="10.140625" style="216" customWidth="1"/>
    <col min="11532" max="11532" width="17.28515625" style="216" customWidth="1"/>
    <col min="11533" max="11533" width="16.5703125" style="216" customWidth="1"/>
    <col min="11534" max="11534" width="23.42578125" style="216" customWidth="1"/>
    <col min="11535" max="11537" width="9.140625" style="216"/>
    <col min="11538" max="11538" width="19.42578125" style="216" customWidth="1"/>
    <col min="11539" max="11776" width="9.140625" style="216"/>
    <col min="11777" max="11777" width="52.140625" style="216" customWidth="1"/>
    <col min="11778" max="11779" width="10.85546875" style="216" customWidth="1"/>
    <col min="11780" max="11780" width="14.7109375" style="216" customWidth="1"/>
    <col min="11781" max="11781" width="16.140625" style="216" customWidth="1"/>
    <col min="11782" max="11782" width="16" style="216" customWidth="1"/>
    <col min="11783" max="11783" width="11" style="216" customWidth="1"/>
    <col min="11784" max="11784" width="14.7109375" style="216" customWidth="1"/>
    <col min="11785" max="11785" width="16.42578125" style="216" customWidth="1"/>
    <col min="11786" max="11786" width="16" style="216" customWidth="1"/>
    <col min="11787" max="11787" width="10.140625" style="216" customWidth="1"/>
    <col min="11788" max="11788" width="17.28515625" style="216" customWidth="1"/>
    <col min="11789" max="11789" width="16.5703125" style="216" customWidth="1"/>
    <col min="11790" max="11790" width="23.42578125" style="216" customWidth="1"/>
    <col min="11791" max="11793" width="9.140625" style="216"/>
    <col min="11794" max="11794" width="19.42578125" style="216" customWidth="1"/>
    <col min="11795" max="12032" width="9.140625" style="216"/>
    <col min="12033" max="12033" width="52.140625" style="216" customWidth="1"/>
    <col min="12034" max="12035" width="10.85546875" style="216" customWidth="1"/>
    <col min="12036" max="12036" width="14.7109375" style="216" customWidth="1"/>
    <col min="12037" max="12037" width="16.140625" style="216" customWidth="1"/>
    <col min="12038" max="12038" width="16" style="216" customWidth="1"/>
    <col min="12039" max="12039" width="11" style="216" customWidth="1"/>
    <col min="12040" max="12040" width="14.7109375" style="216" customWidth="1"/>
    <col min="12041" max="12041" width="16.42578125" style="216" customWidth="1"/>
    <col min="12042" max="12042" width="16" style="216" customWidth="1"/>
    <col min="12043" max="12043" width="10.140625" style="216" customWidth="1"/>
    <col min="12044" max="12044" width="17.28515625" style="216" customWidth="1"/>
    <col min="12045" max="12045" width="16.5703125" style="216" customWidth="1"/>
    <col min="12046" max="12046" width="23.42578125" style="216" customWidth="1"/>
    <col min="12047" max="12049" width="9.140625" style="216"/>
    <col min="12050" max="12050" width="19.42578125" style="216" customWidth="1"/>
    <col min="12051" max="12288" width="9.140625" style="216"/>
    <col min="12289" max="12289" width="52.140625" style="216" customWidth="1"/>
    <col min="12290" max="12291" width="10.85546875" style="216" customWidth="1"/>
    <col min="12292" max="12292" width="14.7109375" style="216" customWidth="1"/>
    <col min="12293" max="12293" width="16.140625" style="216" customWidth="1"/>
    <col min="12294" max="12294" width="16" style="216" customWidth="1"/>
    <col min="12295" max="12295" width="11" style="216" customWidth="1"/>
    <col min="12296" max="12296" width="14.7109375" style="216" customWidth="1"/>
    <col min="12297" max="12297" width="16.42578125" style="216" customWidth="1"/>
    <col min="12298" max="12298" width="16" style="216" customWidth="1"/>
    <col min="12299" max="12299" width="10.140625" style="216" customWidth="1"/>
    <col min="12300" max="12300" width="17.28515625" style="216" customWidth="1"/>
    <col min="12301" max="12301" width="16.5703125" style="216" customWidth="1"/>
    <col min="12302" max="12302" width="23.42578125" style="216" customWidth="1"/>
    <col min="12303" max="12305" width="9.140625" style="216"/>
    <col min="12306" max="12306" width="19.42578125" style="216" customWidth="1"/>
    <col min="12307" max="12544" width="9.140625" style="216"/>
    <col min="12545" max="12545" width="52.140625" style="216" customWidth="1"/>
    <col min="12546" max="12547" width="10.85546875" style="216" customWidth="1"/>
    <col min="12548" max="12548" width="14.7109375" style="216" customWidth="1"/>
    <col min="12549" max="12549" width="16.140625" style="216" customWidth="1"/>
    <col min="12550" max="12550" width="16" style="216" customWidth="1"/>
    <col min="12551" max="12551" width="11" style="216" customWidth="1"/>
    <col min="12552" max="12552" width="14.7109375" style="216" customWidth="1"/>
    <col min="12553" max="12553" width="16.42578125" style="216" customWidth="1"/>
    <col min="12554" max="12554" width="16" style="216" customWidth="1"/>
    <col min="12555" max="12555" width="10.140625" style="216" customWidth="1"/>
    <col min="12556" max="12556" width="17.28515625" style="216" customWidth="1"/>
    <col min="12557" max="12557" width="16.5703125" style="216" customWidth="1"/>
    <col min="12558" max="12558" width="23.42578125" style="216" customWidth="1"/>
    <col min="12559" max="12561" width="9.140625" style="216"/>
    <col min="12562" max="12562" width="19.42578125" style="216" customWidth="1"/>
    <col min="12563" max="12800" width="9.140625" style="216"/>
    <col min="12801" max="12801" width="52.140625" style="216" customWidth="1"/>
    <col min="12802" max="12803" width="10.85546875" style="216" customWidth="1"/>
    <col min="12804" max="12804" width="14.7109375" style="216" customWidth="1"/>
    <col min="12805" max="12805" width="16.140625" style="216" customWidth="1"/>
    <col min="12806" max="12806" width="16" style="216" customWidth="1"/>
    <col min="12807" max="12807" width="11" style="216" customWidth="1"/>
    <col min="12808" max="12808" width="14.7109375" style="216" customWidth="1"/>
    <col min="12809" max="12809" width="16.42578125" style="216" customWidth="1"/>
    <col min="12810" max="12810" width="16" style="216" customWidth="1"/>
    <col min="12811" max="12811" width="10.140625" style="216" customWidth="1"/>
    <col min="12812" max="12812" width="17.28515625" style="216" customWidth="1"/>
    <col min="12813" max="12813" width="16.5703125" style="216" customWidth="1"/>
    <col min="12814" max="12814" width="23.42578125" style="216" customWidth="1"/>
    <col min="12815" max="12817" width="9.140625" style="216"/>
    <col min="12818" max="12818" width="19.42578125" style="216" customWidth="1"/>
    <col min="12819" max="13056" width="9.140625" style="216"/>
    <col min="13057" max="13057" width="52.140625" style="216" customWidth="1"/>
    <col min="13058" max="13059" width="10.85546875" style="216" customWidth="1"/>
    <col min="13060" max="13060" width="14.7109375" style="216" customWidth="1"/>
    <col min="13061" max="13061" width="16.140625" style="216" customWidth="1"/>
    <col min="13062" max="13062" width="16" style="216" customWidth="1"/>
    <col min="13063" max="13063" width="11" style="216" customWidth="1"/>
    <col min="13064" max="13064" width="14.7109375" style="216" customWidth="1"/>
    <col min="13065" max="13065" width="16.42578125" style="216" customWidth="1"/>
    <col min="13066" max="13066" width="16" style="216" customWidth="1"/>
    <col min="13067" max="13067" width="10.140625" style="216" customWidth="1"/>
    <col min="13068" max="13068" width="17.28515625" style="216" customWidth="1"/>
    <col min="13069" max="13069" width="16.5703125" style="216" customWidth="1"/>
    <col min="13070" max="13070" width="23.42578125" style="216" customWidth="1"/>
    <col min="13071" max="13073" width="9.140625" style="216"/>
    <col min="13074" max="13074" width="19.42578125" style="216" customWidth="1"/>
    <col min="13075" max="13312" width="9.140625" style="216"/>
    <col min="13313" max="13313" width="52.140625" style="216" customWidth="1"/>
    <col min="13314" max="13315" width="10.85546875" style="216" customWidth="1"/>
    <col min="13316" max="13316" width="14.7109375" style="216" customWidth="1"/>
    <col min="13317" max="13317" width="16.140625" style="216" customWidth="1"/>
    <col min="13318" max="13318" width="16" style="216" customWidth="1"/>
    <col min="13319" max="13319" width="11" style="216" customWidth="1"/>
    <col min="13320" max="13320" width="14.7109375" style="216" customWidth="1"/>
    <col min="13321" max="13321" width="16.42578125" style="216" customWidth="1"/>
    <col min="13322" max="13322" width="16" style="216" customWidth="1"/>
    <col min="13323" max="13323" width="10.140625" style="216" customWidth="1"/>
    <col min="13324" max="13324" width="17.28515625" style="216" customWidth="1"/>
    <col min="13325" max="13325" width="16.5703125" style="216" customWidth="1"/>
    <col min="13326" max="13326" width="23.42578125" style="216" customWidth="1"/>
    <col min="13327" max="13329" width="9.140625" style="216"/>
    <col min="13330" max="13330" width="19.42578125" style="216" customWidth="1"/>
    <col min="13331" max="13568" width="9.140625" style="216"/>
    <col min="13569" max="13569" width="52.140625" style="216" customWidth="1"/>
    <col min="13570" max="13571" width="10.85546875" style="216" customWidth="1"/>
    <col min="13572" max="13572" width="14.7109375" style="216" customWidth="1"/>
    <col min="13573" max="13573" width="16.140625" style="216" customWidth="1"/>
    <col min="13574" max="13574" width="16" style="216" customWidth="1"/>
    <col min="13575" max="13575" width="11" style="216" customWidth="1"/>
    <col min="13576" max="13576" width="14.7109375" style="216" customWidth="1"/>
    <col min="13577" max="13577" width="16.42578125" style="216" customWidth="1"/>
    <col min="13578" max="13578" width="16" style="216" customWidth="1"/>
    <col min="13579" max="13579" width="10.140625" style="216" customWidth="1"/>
    <col min="13580" max="13580" width="17.28515625" style="216" customWidth="1"/>
    <col min="13581" max="13581" width="16.5703125" style="216" customWidth="1"/>
    <col min="13582" max="13582" width="23.42578125" style="216" customWidth="1"/>
    <col min="13583" max="13585" width="9.140625" style="216"/>
    <col min="13586" max="13586" width="19.42578125" style="216" customWidth="1"/>
    <col min="13587" max="13824" width="9.140625" style="216"/>
    <col min="13825" max="13825" width="52.140625" style="216" customWidth="1"/>
    <col min="13826" max="13827" width="10.85546875" style="216" customWidth="1"/>
    <col min="13828" max="13828" width="14.7109375" style="216" customWidth="1"/>
    <col min="13829" max="13829" width="16.140625" style="216" customWidth="1"/>
    <col min="13830" max="13830" width="16" style="216" customWidth="1"/>
    <col min="13831" max="13831" width="11" style="216" customWidth="1"/>
    <col min="13832" max="13832" width="14.7109375" style="216" customWidth="1"/>
    <col min="13833" max="13833" width="16.42578125" style="216" customWidth="1"/>
    <col min="13834" max="13834" width="16" style="216" customWidth="1"/>
    <col min="13835" max="13835" width="10.140625" style="216" customWidth="1"/>
    <col min="13836" max="13836" width="17.28515625" style="216" customWidth="1"/>
    <col min="13837" max="13837" width="16.5703125" style="216" customWidth="1"/>
    <col min="13838" max="13838" width="23.42578125" style="216" customWidth="1"/>
    <col min="13839" max="13841" width="9.140625" style="216"/>
    <col min="13842" max="13842" width="19.42578125" style="216" customWidth="1"/>
    <col min="13843" max="14080" width="9.140625" style="216"/>
    <col min="14081" max="14081" width="52.140625" style="216" customWidth="1"/>
    <col min="14082" max="14083" width="10.85546875" style="216" customWidth="1"/>
    <col min="14084" max="14084" width="14.7109375" style="216" customWidth="1"/>
    <col min="14085" max="14085" width="16.140625" style="216" customWidth="1"/>
    <col min="14086" max="14086" width="16" style="216" customWidth="1"/>
    <col min="14087" max="14087" width="11" style="216" customWidth="1"/>
    <col min="14088" max="14088" width="14.7109375" style="216" customWidth="1"/>
    <col min="14089" max="14089" width="16.42578125" style="216" customWidth="1"/>
    <col min="14090" max="14090" width="16" style="216" customWidth="1"/>
    <col min="14091" max="14091" width="10.140625" style="216" customWidth="1"/>
    <col min="14092" max="14092" width="17.28515625" style="216" customWidth="1"/>
    <col min="14093" max="14093" width="16.5703125" style="216" customWidth="1"/>
    <col min="14094" max="14094" width="23.42578125" style="216" customWidth="1"/>
    <col min="14095" max="14097" width="9.140625" style="216"/>
    <col min="14098" max="14098" width="19.42578125" style="216" customWidth="1"/>
    <col min="14099" max="14336" width="9.140625" style="216"/>
    <col min="14337" max="14337" width="52.140625" style="216" customWidth="1"/>
    <col min="14338" max="14339" width="10.85546875" style="216" customWidth="1"/>
    <col min="14340" max="14340" width="14.7109375" style="216" customWidth="1"/>
    <col min="14341" max="14341" width="16.140625" style="216" customWidth="1"/>
    <col min="14342" max="14342" width="16" style="216" customWidth="1"/>
    <col min="14343" max="14343" width="11" style="216" customWidth="1"/>
    <col min="14344" max="14344" width="14.7109375" style="216" customWidth="1"/>
    <col min="14345" max="14345" width="16.42578125" style="216" customWidth="1"/>
    <col min="14346" max="14346" width="16" style="216" customWidth="1"/>
    <col min="14347" max="14347" width="10.140625" style="216" customWidth="1"/>
    <col min="14348" max="14348" width="17.28515625" style="216" customWidth="1"/>
    <col min="14349" max="14349" width="16.5703125" style="216" customWidth="1"/>
    <col min="14350" max="14350" width="23.42578125" style="216" customWidth="1"/>
    <col min="14351" max="14353" width="9.140625" style="216"/>
    <col min="14354" max="14354" width="19.42578125" style="216" customWidth="1"/>
    <col min="14355" max="14592" width="9.140625" style="216"/>
    <col min="14593" max="14593" width="52.140625" style="216" customWidth="1"/>
    <col min="14594" max="14595" width="10.85546875" style="216" customWidth="1"/>
    <col min="14596" max="14596" width="14.7109375" style="216" customWidth="1"/>
    <col min="14597" max="14597" width="16.140625" style="216" customWidth="1"/>
    <col min="14598" max="14598" width="16" style="216" customWidth="1"/>
    <col min="14599" max="14599" width="11" style="216" customWidth="1"/>
    <col min="14600" max="14600" width="14.7109375" style="216" customWidth="1"/>
    <col min="14601" max="14601" width="16.42578125" style="216" customWidth="1"/>
    <col min="14602" max="14602" width="16" style="216" customWidth="1"/>
    <col min="14603" max="14603" width="10.140625" style="216" customWidth="1"/>
    <col min="14604" max="14604" width="17.28515625" style="216" customWidth="1"/>
    <col min="14605" max="14605" width="16.5703125" style="216" customWidth="1"/>
    <col min="14606" max="14606" width="23.42578125" style="216" customWidth="1"/>
    <col min="14607" max="14609" width="9.140625" style="216"/>
    <col min="14610" max="14610" width="19.42578125" style="216" customWidth="1"/>
    <col min="14611" max="14848" width="9.140625" style="216"/>
    <col min="14849" max="14849" width="52.140625" style="216" customWidth="1"/>
    <col min="14850" max="14851" width="10.85546875" style="216" customWidth="1"/>
    <col min="14852" max="14852" width="14.7109375" style="216" customWidth="1"/>
    <col min="14853" max="14853" width="16.140625" style="216" customWidth="1"/>
    <col min="14854" max="14854" width="16" style="216" customWidth="1"/>
    <col min="14855" max="14855" width="11" style="216" customWidth="1"/>
    <col min="14856" max="14856" width="14.7109375" style="216" customWidth="1"/>
    <col min="14857" max="14857" width="16.42578125" style="216" customWidth="1"/>
    <col min="14858" max="14858" width="16" style="216" customWidth="1"/>
    <col min="14859" max="14859" width="10.140625" style="216" customWidth="1"/>
    <col min="14860" max="14860" width="17.28515625" style="216" customWidth="1"/>
    <col min="14861" max="14861" width="16.5703125" style="216" customWidth="1"/>
    <col min="14862" max="14862" width="23.42578125" style="216" customWidth="1"/>
    <col min="14863" max="14865" width="9.140625" style="216"/>
    <col min="14866" max="14866" width="19.42578125" style="216" customWidth="1"/>
    <col min="14867" max="15104" width="9.140625" style="216"/>
    <col min="15105" max="15105" width="52.140625" style="216" customWidth="1"/>
    <col min="15106" max="15107" width="10.85546875" style="216" customWidth="1"/>
    <col min="15108" max="15108" width="14.7109375" style="216" customWidth="1"/>
    <col min="15109" max="15109" width="16.140625" style="216" customWidth="1"/>
    <col min="15110" max="15110" width="16" style="216" customWidth="1"/>
    <col min="15111" max="15111" width="11" style="216" customWidth="1"/>
    <col min="15112" max="15112" width="14.7109375" style="216" customWidth="1"/>
    <col min="15113" max="15113" width="16.42578125" style="216" customWidth="1"/>
    <col min="15114" max="15114" width="16" style="216" customWidth="1"/>
    <col min="15115" max="15115" width="10.140625" style="216" customWidth="1"/>
    <col min="15116" max="15116" width="17.28515625" style="216" customWidth="1"/>
    <col min="15117" max="15117" width="16.5703125" style="216" customWidth="1"/>
    <col min="15118" max="15118" width="23.42578125" style="216" customWidth="1"/>
    <col min="15119" max="15121" width="9.140625" style="216"/>
    <col min="15122" max="15122" width="19.42578125" style="216" customWidth="1"/>
    <col min="15123" max="15360" width="9.140625" style="216"/>
    <col min="15361" max="15361" width="52.140625" style="216" customWidth="1"/>
    <col min="15362" max="15363" width="10.85546875" style="216" customWidth="1"/>
    <col min="15364" max="15364" width="14.7109375" style="216" customWidth="1"/>
    <col min="15365" max="15365" width="16.140625" style="216" customWidth="1"/>
    <col min="15366" max="15366" width="16" style="216" customWidth="1"/>
    <col min="15367" max="15367" width="11" style="216" customWidth="1"/>
    <col min="15368" max="15368" width="14.7109375" style="216" customWidth="1"/>
    <col min="15369" max="15369" width="16.42578125" style="216" customWidth="1"/>
    <col min="15370" max="15370" width="16" style="216" customWidth="1"/>
    <col min="15371" max="15371" width="10.140625" style="216" customWidth="1"/>
    <col min="15372" max="15372" width="17.28515625" style="216" customWidth="1"/>
    <col min="15373" max="15373" width="16.5703125" style="216" customWidth="1"/>
    <col min="15374" max="15374" width="23.42578125" style="216" customWidth="1"/>
    <col min="15375" max="15377" width="9.140625" style="216"/>
    <col min="15378" max="15378" width="19.42578125" style="216" customWidth="1"/>
    <col min="15379" max="15616" width="9.140625" style="216"/>
    <col min="15617" max="15617" width="52.140625" style="216" customWidth="1"/>
    <col min="15618" max="15619" width="10.85546875" style="216" customWidth="1"/>
    <col min="15620" max="15620" width="14.7109375" style="216" customWidth="1"/>
    <col min="15621" max="15621" width="16.140625" style="216" customWidth="1"/>
    <col min="15622" max="15622" width="16" style="216" customWidth="1"/>
    <col min="15623" max="15623" width="11" style="216" customWidth="1"/>
    <col min="15624" max="15624" width="14.7109375" style="216" customWidth="1"/>
    <col min="15625" max="15625" width="16.42578125" style="216" customWidth="1"/>
    <col min="15626" max="15626" width="16" style="216" customWidth="1"/>
    <col min="15627" max="15627" width="10.140625" style="216" customWidth="1"/>
    <col min="15628" max="15628" width="17.28515625" style="216" customWidth="1"/>
    <col min="15629" max="15629" width="16.5703125" style="216" customWidth="1"/>
    <col min="15630" max="15630" width="23.42578125" style="216" customWidth="1"/>
    <col min="15631" max="15633" width="9.140625" style="216"/>
    <col min="15634" max="15634" width="19.42578125" style="216" customWidth="1"/>
    <col min="15635" max="15872" width="9.140625" style="216"/>
    <col min="15873" max="15873" width="52.140625" style="216" customWidth="1"/>
    <col min="15874" max="15875" width="10.85546875" style="216" customWidth="1"/>
    <col min="15876" max="15876" width="14.7109375" style="216" customWidth="1"/>
    <col min="15877" max="15877" width="16.140625" style="216" customWidth="1"/>
    <col min="15878" max="15878" width="16" style="216" customWidth="1"/>
    <col min="15879" max="15879" width="11" style="216" customWidth="1"/>
    <col min="15880" max="15880" width="14.7109375" style="216" customWidth="1"/>
    <col min="15881" max="15881" width="16.42578125" style="216" customWidth="1"/>
    <col min="15882" max="15882" width="16" style="216" customWidth="1"/>
    <col min="15883" max="15883" width="10.140625" style="216" customWidth="1"/>
    <col min="15884" max="15884" width="17.28515625" style="216" customWidth="1"/>
    <col min="15885" max="15885" width="16.5703125" style="216" customWidth="1"/>
    <col min="15886" max="15886" width="23.42578125" style="216" customWidth="1"/>
    <col min="15887" max="15889" width="9.140625" style="216"/>
    <col min="15890" max="15890" width="19.42578125" style="216" customWidth="1"/>
    <col min="15891" max="16128" width="9.140625" style="216"/>
    <col min="16129" max="16129" width="52.140625" style="216" customWidth="1"/>
    <col min="16130" max="16131" width="10.85546875" style="216" customWidth="1"/>
    <col min="16132" max="16132" width="14.7109375" style="216" customWidth="1"/>
    <col min="16133" max="16133" width="16.140625" style="216" customWidth="1"/>
    <col min="16134" max="16134" width="16" style="216" customWidth="1"/>
    <col min="16135" max="16135" width="11" style="216" customWidth="1"/>
    <col min="16136" max="16136" width="14.7109375" style="216" customWidth="1"/>
    <col min="16137" max="16137" width="16.42578125" style="216" customWidth="1"/>
    <col min="16138" max="16138" width="16" style="216" customWidth="1"/>
    <col min="16139" max="16139" width="10.140625" style="216" customWidth="1"/>
    <col min="16140" max="16140" width="17.28515625" style="216" customWidth="1"/>
    <col min="16141" max="16141" width="16.5703125" style="216" customWidth="1"/>
    <col min="16142" max="16142" width="23.42578125" style="216" customWidth="1"/>
    <col min="16143" max="16145" width="9.140625" style="216"/>
    <col min="16146" max="16146" width="19.42578125" style="216" customWidth="1"/>
    <col min="16147" max="16384" width="9.140625" style="216"/>
  </cols>
  <sheetData>
    <row r="1" spans="1:17">
      <c r="K1" s="217"/>
    </row>
    <row r="2" spans="1:17" ht="18.75">
      <c r="C2" s="218"/>
      <c r="D2" s="219"/>
      <c r="E2" s="219"/>
      <c r="F2" s="219"/>
      <c r="G2" s="218" t="s">
        <v>224</v>
      </c>
      <c r="H2" s="220"/>
    </row>
    <row r="3" spans="1:17" ht="18.75">
      <c r="C3" s="602"/>
      <c r="D3" s="219"/>
      <c r="E3" s="219"/>
      <c r="F3" s="219"/>
      <c r="G3" s="603" t="s">
        <v>449</v>
      </c>
      <c r="H3" s="604"/>
    </row>
    <row r="4" spans="1:17" ht="18.75">
      <c r="C4" s="602"/>
      <c r="D4" s="219"/>
      <c r="E4" s="219"/>
      <c r="F4" s="219"/>
      <c r="G4" s="605" t="s">
        <v>448</v>
      </c>
      <c r="H4" s="604"/>
    </row>
    <row r="5" spans="1:17" ht="18.75">
      <c r="C5" s="221"/>
      <c r="D5" s="219"/>
      <c r="E5" s="219"/>
      <c r="F5" s="219"/>
      <c r="G5" s="602"/>
      <c r="H5" s="604"/>
    </row>
    <row r="6" spans="1:17" ht="18.75">
      <c r="C6" s="602"/>
      <c r="D6" s="219"/>
      <c r="E6" s="219"/>
      <c r="F6" s="219"/>
      <c r="G6" s="602" t="s">
        <v>225</v>
      </c>
      <c r="H6" s="604"/>
    </row>
    <row r="7" spans="1:17" ht="24.75" customHeight="1">
      <c r="C7" s="602"/>
      <c r="D7" s="219"/>
      <c r="E7" s="219"/>
      <c r="F7" s="219"/>
      <c r="G7" s="602" t="s">
        <v>450</v>
      </c>
      <c r="H7" s="604"/>
    </row>
    <row r="8" spans="1:17">
      <c r="A8" s="222"/>
      <c r="B8" s="222"/>
      <c r="D8" s="222"/>
      <c r="E8" s="222"/>
      <c r="F8" s="222"/>
      <c r="G8" s="222"/>
      <c r="H8" s="604"/>
      <c r="I8" s="222"/>
      <c r="J8" s="222"/>
      <c r="L8" s="606"/>
    </row>
    <row r="9" spans="1:17" ht="20.25">
      <c r="A9" s="730" t="s">
        <v>226</v>
      </c>
      <c r="B9" s="730"/>
      <c r="C9" s="730"/>
      <c r="D9" s="730"/>
      <c r="E9" s="730"/>
      <c r="F9" s="730"/>
      <c r="G9" s="730"/>
      <c r="H9" s="730"/>
      <c r="I9" s="730"/>
      <c r="J9" s="730"/>
      <c r="K9" s="730"/>
      <c r="L9" s="223"/>
      <c r="M9" s="223"/>
      <c r="N9" s="223"/>
      <c r="O9" s="223"/>
      <c r="P9" s="223"/>
      <c r="Q9" s="223"/>
    </row>
    <row r="10" spans="1:17" ht="9.75" customHeight="1">
      <c r="A10" s="224"/>
      <c r="B10" s="224"/>
      <c r="C10" s="224"/>
      <c r="D10" s="224"/>
      <c r="E10" s="224"/>
      <c r="F10" s="225"/>
      <c r="G10" s="225"/>
      <c r="H10" s="225"/>
      <c r="I10" s="226"/>
      <c r="J10" s="226"/>
      <c r="K10" s="227"/>
    </row>
    <row r="11" spans="1:17" ht="18.75" customHeight="1">
      <c r="A11" s="731" t="s">
        <v>227</v>
      </c>
      <c r="B11" s="731"/>
      <c r="C11" s="731"/>
      <c r="D11" s="731"/>
      <c r="E11" s="731"/>
      <c r="F11" s="731"/>
      <c r="G11" s="731"/>
      <c r="H11" s="731"/>
      <c r="I11" s="731"/>
      <c r="J11" s="731"/>
      <c r="K11" s="731"/>
      <c r="L11" s="228"/>
      <c r="M11" s="228"/>
      <c r="N11" s="228"/>
      <c r="O11" s="228"/>
      <c r="P11" s="228"/>
      <c r="Q11" s="228"/>
    </row>
    <row r="12" spans="1:17" ht="28.5" customHeight="1">
      <c r="A12" s="732" t="s">
        <v>451</v>
      </c>
      <c r="B12" s="732"/>
      <c r="C12" s="732"/>
      <c r="D12" s="732"/>
      <c r="E12" s="732"/>
      <c r="F12" s="732"/>
      <c r="G12" s="732"/>
      <c r="H12" s="732"/>
      <c r="I12" s="732"/>
      <c r="J12" s="732"/>
      <c r="K12" s="732"/>
      <c r="L12" s="229"/>
      <c r="M12" s="229"/>
      <c r="N12" s="229"/>
      <c r="O12" s="229"/>
      <c r="P12" s="229"/>
      <c r="Q12" s="229"/>
    </row>
    <row r="13" spans="1:17">
      <c r="A13" s="230"/>
      <c r="B13" s="230"/>
      <c r="C13" s="225"/>
      <c r="D13" s="231"/>
      <c r="E13" s="230"/>
      <c r="F13" s="230"/>
      <c r="G13" s="230"/>
      <c r="H13" s="230"/>
      <c r="I13" s="232"/>
      <c r="J13" s="733"/>
      <c r="K13" s="733"/>
      <c r="L13" s="590">
        <v>20408832.66</v>
      </c>
      <c r="M13" s="667">
        <f>1-0.66</f>
        <v>0.33999999999999997</v>
      </c>
    </row>
    <row r="14" spans="1:17">
      <c r="A14" s="734" t="s">
        <v>228</v>
      </c>
      <c r="B14" s="734" t="s">
        <v>229</v>
      </c>
      <c r="C14" s="734" t="s">
        <v>230</v>
      </c>
      <c r="D14" s="735" t="s">
        <v>399</v>
      </c>
      <c r="E14" s="735"/>
      <c r="F14" s="735"/>
      <c r="G14" s="735"/>
      <c r="H14" s="735"/>
      <c r="I14" s="736" t="s">
        <v>452</v>
      </c>
      <c r="J14" s="737"/>
      <c r="K14" s="738"/>
    </row>
    <row r="15" spans="1:17" ht="82.5" customHeight="1">
      <c r="A15" s="734"/>
      <c r="B15" s="734"/>
      <c r="C15" s="734"/>
      <c r="D15" s="233" t="s">
        <v>231</v>
      </c>
      <c r="E15" s="371" t="s">
        <v>453</v>
      </c>
      <c r="F15" s="370" t="s">
        <v>454</v>
      </c>
      <c r="G15" s="591" t="s">
        <v>232</v>
      </c>
      <c r="H15" s="591" t="s">
        <v>233</v>
      </c>
      <c r="I15" s="591" t="s">
        <v>234</v>
      </c>
      <c r="J15" s="591" t="s">
        <v>235</v>
      </c>
      <c r="K15" s="233" t="s">
        <v>236</v>
      </c>
    </row>
    <row r="16" spans="1:17">
      <c r="A16" s="234">
        <v>1</v>
      </c>
      <c r="B16" s="234">
        <v>2</v>
      </c>
      <c r="C16" s="234">
        <v>3</v>
      </c>
      <c r="D16" s="234">
        <v>6</v>
      </c>
      <c r="E16" s="234">
        <v>7</v>
      </c>
      <c r="F16" s="234">
        <v>8</v>
      </c>
      <c r="G16" s="234">
        <v>9</v>
      </c>
      <c r="H16" s="234">
        <v>10</v>
      </c>
      <c r="I16" s="234">
        <v>11</v>
      </c>
      <c r="J16" s="234">
        <v>12</v>
      </c>
      <c r="K16" s="234">
        <v>13</v>
      </c>
      <c r="L16" s="607"/>
    </row>
    <row r="17" spans="1:18" s="613" customFormat="1">
      <c r="A17" s="608" t="s">
        <v>237</v>
      </c>
      <c r="B17" s="608"/>
      <c r="C17" s="609"/>
      <c r="D17" s="610">
        <f t="shared" ref="D17:H17" si="0">D18+D31</f>
        <v>15720180.800000001</v>
      </c>
      <c r="E17" s="610">
        <f t="shared" si="0"/>
        <v>19196596.449999999</v>
      </c>
      <c r="F17" s="610">
        <f t="shared" si="0"/>
        <v>14419078.369999999</v>
      </c>
      <c r="G17" s="638">
        <f>F17/D17</f>
        <v>0.91723362176597856</v>
      </c>
      <c r="H17" s="610">
        <f t="shared" si="0"/>
        <v>0</v>
      </c>
      <c r="I17" s="610">
        <f>I18+I31</f>
        <v>20408832.998</v>
      </c>
      <c r="J17" s="640">
        <f>J18+J31</f>
        <v>1212236.548</v>
      </c>
      <c r="K17" s="638"/>
      <c r="L17" s="611">
        <f>I19+I29</f>
        <v>19050335.388</v>
      </c>
      <c r="M17" s="611">
        <f>2542268.43</f>
        <v>2542268.4300000002</v>
      </c>
      <c r="N17" s="611">
        <f>L17-M17</f>
        <v>16508066.958000001</v>
      </c>
      <c r="O17" s="611"/>
      <c r="P17" s="612"/>
      <c r="Q17" s="612"/>
      <c r="R17" s="612"/>
    </row>
    <row r="18" spans="1:18">
      <c r="A18" s="614" t="s">
        <v>238</v>
      </c>
      <c r="B18" s="615" t="s">
        <v>239</v>
      </c>
      <c r="C18" s="616"/>
      <c r="D18" s="617">
        <f>D19+D21+D29</f>
        <v>14927392</v>
      </c>
      <c r="E18" s="617">
        <f>E19+E21+E29</f>
        <v>18403807.449999999</v>
      </c>
      <c r="F18" s="617">
        <f>F19+F21+F29</f>
        <v>13965657.52</v>
      </c>
      <c r="G18" s="618">
        <f t="shared" ref="G18:G62" si="1">F18/E18</f>
        <v>0.75884610062033664</v>
      </c>
      <c r="H18" s="617">
        <f>H19+H21+H29</f>
        <v>0</v>
      </c>
      <c r="I18" s="617">
        <f>I19+I21+I29</f>
        <v>19847885.388</v>
      </c>
      <c r="J18" s="641">
        <f>J19+J21+J29</f>
        <v>1444077.9380000001</v>
      </c>
      <c r="K18" s="618">
        <f t="shared" ref="K18:K62" si="2">I18/E18-100%</f>
        <v>7.8466259871676769E-2</v>
      </c>
      <c r="L18" s="619">
        <f>I19</f>
        <v>14631594</v>
      </c>
      <c r="M18" s="619">
        <f>M17/1.302</f>
        <v>1952587.1198156683</v>
      </c>
      <c r="N18" s="619">
        <f>L18-M18</f>
        <v>12679006.880184332</v>
      </c>
      <c r="O18" s="619"/>
      <c r="P18" s="620"/>
      <c r="Q18" s="620"/>
      <c r="R18" s="620"/>
    </row>
    <row r="19" spans="1:18" s="623" customFormat="1">
      <c r="A19" s="592" t="s">
        <v>240</v>
      </c>
      <c r="B19" s="593" t="s">
        <v>241</v>
      </c>
      <c r="C19" s="594"/>
      <c r="D19" s="595">
        <f>D20</f>
        <v>11071307</v>
      </c>
      <c r="E19" s="595">
        <f>E20</f>
        <v>13803761.57</v>
      </c>
      <c r="F19" s="595">
        <f>F20</f>
        <v>10557770.6</v>
      </c>
      <c r="G19" s="596">
        <f t="shared" si="1"/>
        <v>0.76484736037062684</v>
      </c>
      <c r="H19" s="595">
        <f>H20</f>
        <v>0</v>
      </c>
      <c r="I19" s="595">
        <f>I20</f>
        <v>14631594</v>
      </c>
      <c r="J19" s="642">
        <f>J20</f>
        <v>827832.4299999997</v>
      </c>
      <c r="K19" s="596">
        <f t="shared" si="2"/>
        <v>5.9971510359838831E-2</v>
      </c>
      <c r="L19" s="621">
        <f>I30</f>
        <v>4418741.3880000003</v>
      </c>
      <c r="M19" s="621">
        <f>M17-M18</f>
        <v>589681.31018433184</v>
      </c>
      <c r="N19" s="621">
        <f>L19-M19</f>
        <v>3829060.0778156687</v>
      </c>
      <c r="O19" s="621"/>
      <c r="P19" s="622"/>
      <c r="Q19" s="622"/>
      <c r="R19" s="622"/>
    </row>
    <row r="20" spans="1:18">
      <c r="A20" s="597" t="s">
        <v>242</v>
      </c>
      <c r="B20" s="598" t="s">
        <v>241</v>
      </c>
      <c r="C20" s="599">
        <v>211</v>
      </c>
      <c r="D20" s="624">
        <v>11071307</v>
      </c>
      <c r="E20" s="624">
        <v>13803761.57</v>
      </c>
      <c r="F20" s="624">
        <v>10557770.6</v>
      </c>
      <c r="G20" s="625">
        <f t="shared" si="1"/>
        <v>0.76484736037062684</v>
      </c>
      <c r="H20" s="624"/>
      <c r="I20" s="624">
        <f>'КВР 100'!G4</f>
        <v>14631594</v>
      </c>
      <c r="J20" s="639">
        <f>I20-E20</f>
        <v>827832.4299999997</v>
      </c>
      <c r="K20" s="601">
        <f>I20/E20-100%</f>
        <v>5.9971510359838831E-2</v>
      </c>
      <c r="L20" s="619"/>
      <c r="M20" s="620"/>
      <c r="N20" s="620"/>
      <c r="O20" s="620"/>
      <c r="P20" s="620"/>
      <c r="Q20" s="620"/>
      <c r="R20" s="620"/>
    </row>
    <row r="21" spans="1:18" s="623" customFormat="1" ht="31.5">
      <c r="A21" s="592" t="s">
        <v>243</v>
      </c>
      <c r="B21" s="593">
        <v>112</v>
      </c>
      <c r="C21" s="594"/>
      <c r="D21" s="595">
        <f>SUM(D22:D25)</f>
        <v>512550</v>
      </c>
      <c r="E21" s="595">
        <f>SUM(E22:E25)</f>
        <v>442150</v>
      </c>
      <c r="F21" s="595">
        <f>SUM(F22:F25)</f>
        <v>268040</v>
      </c>
      <c r="G21" s="596">
        <f t="shared" si="1"/>
        <v>0.60621960873006897</v>
      </c>
      <c r="H21" s="595">
        <f>SUM(H22:H25)</f>
        <v>0</v>
      </c>
      <c r="I21" s="595">
        <f>SUM(I22:I25)</f>
        <v>797550</v>
      </c>
      <c r="J21" s="642">
        <f>SUM(J22:J25)</f>
        <v>355400</v>
      </c>
      <c r="K21" s="596">
        <f t="shared" si="2"/>
        <v>0.8037996155150966</v>
      </c>
      <c r="L21" s="622"/>
      <c r="M21" s="622"/>
      <c r="N21" s="622"/>
      <c r="O21" s="622"/>
      <c r="P21" s="622"/>
      <c r="Q21" s="622"/>
      <c r="R21" s="622"/>
    </row>
    <row r="22" spans="1:18" ht="31.5">
      <c r="A22" s="597" t="s">
        <v>244</v>
      </c>
      <c r="B22" s="598">
        <v>112</v>
      </c>
      <c r="C22" s="599">
        <v>212</v>
      </c>
      <c r="D22" s="624">
        <v>9450</v>
      </c>
      <c r="E22" s="624">
        <v>14700</v>
      </c>
      <c r="F22" s="624">
        <v>15400</v>
      </c>
      <c r="G22" s="625">
        <f t="shared" si="1"/>
        <v>1.0476190476190477</v>
      </c>
      <c r="H22" s="624"/>
      <c r="I22" s="624">
        <f>'КВР 100'!G13</f>
        <v>9450</v>
      </c>
      <c r="J22" s="639">
        <f>I22-E22</f>
        <v>-5250</v>
      </c>
      <c r="K22" s="601">
        <f t="shared" si="2"/>
        <v>-0.3571428571428571</v>
      </c>
    </row>
    <row r="23" spans="1:18" ht="31.5">
      <c r="A23" s="597" t="s">
        <v>245</v>
      </c>
      <c r="B23" s="598">
        <v>112</v>
      </c>
      <c r="C23" s="599">
        <v>214</v>
      </c>
      <c r="D23" s="624">
        <v>468000</v>
      </c>
      <c r="E23" s="624">
        <v>387480</v>
      </c>
      <c r="F23" s="624">
        <v>213950</v>
      </c>
      <c r="G23" s="625">
        <f t="shared" si="1"/>
        <v>0.5521575307112625</v>
      </c>
      <c r="H23" s="624"/>
      <c r="I23" s="624">
        <f>'КВР 100'!G19</f>
        <v>753000</v>
      </c>
      <c r="J23" s="639">
        <f>I23-E23</f>
        <v>365520</v>
      </c>
      <c r="K23" s="601">
        <f t="shared" si="2"/>
        <v>0.94332610715391763</v>
      </c>
    </row>
    <row r="24" spans="1:18">
      <c r="A24" s="597" t="s">
        <v>476</v>
      </c>
      <c r="B24" s="598">
        <v>112</v>
      </c>
      <c r="C24" s="599">
        <v>222</v>
      </c>
      <c r="D24" s="624"/>
      <c r="E24" s="624"/>
      <c r="F24" s="624"/>
      <c r="G24" s="625"/>
      <c r="H24" s="624"/>
      <c r="I24" s="624"/>
      <c r="J24" s="639"/>
      <c r="K24" s="601"/>
    </row>
    <row r="25" spans="1:18">
      <c r="A25" s="597" t="s">
        <v>246</v>
      </c>
      <c r="B25" s="598">
        <v>112</v>
      </c>
      <c r="C25" s="599">
        <v>226</v>
      </c>
      <c r="D25" s="624">
        <v>35100</v>
      </c>
      <c r="E25" s="624">
        <v>39970</v>
      </c>
      <c r="F25" s="624">
        <v>38690</v>
      </c>
      <c r="G25" s="625">
        <f t="shared" si="1"/>
        <v>0.96797598198648982</v>
      </c>
      <c r="H25" s="624"/>
      <c r="I25" s="624">
        <f>'КВР 100'!G40</f>
        <v>35100</v>
      </c>
      <c r="J25" s="639">
        <f>I25-E25</f>
        <v>-4870</v>
      </c>
      <c r="K25" s="601">
        <f t="shared" si="2"/>
        <v>-0.1218413810357768</v>
      </c>
    </row>
    <row r="26" spans="1:18" s="623" customFormat="1" ht="63">
      <c r="A26" s="592" t="s">
        <v>474</v>
      </c>
      <c r="B26" s="593" t="s">
        <v>475</v>
      </c>
      <c r="C26" s="594"/>
      <c r="D26" s="595"/>
      <c r="E26" s="595"/>
      <c r="F26" s="595"/>
      <c r="G26" s="596"/>
      <c r="H26" s="595"/>
      <c r="I26" s="595"/>
      <c r="J26" s="642"/>
      <c r="K26" s="596"/>
      <c r="P26" s="668">
        <f>12993407.84+3924009.17</f>
        <v>16917417.009999998</v>
      </c>
    </row>
    <row r="27" spans="1:18">
      <c r="A27" s="597" t="s">
        <v>246</v>
      </c>
      <c r="B27" s="598" t="s">
        <v>475</v>
      </c>
      <c r="C27" s="599">
        <v>226</v>
      </c>
      <c r="D27" s="624"/>
      <c r="E27" s="624"/>
      <c r="F27" s="624"/>
      <c r="G27" s="625"/>
      <c r="H27" s="624"/>
      <c r="I27" s="624"/>
      <c r="J27" s="639"/>
      <c r="K27" s="601"/>
      <c r="R27" s="626"/>
    </row>
    <row r="28" spans="1:18" ht="17.25" customHeight="1">
      <c r="A28" s="597" t="s">
        <v>247</v>
      </c>
      <c r="B28" s="598" t="s">
        <v>475</v>
      </c>
      <c r="C28" s="599">
        <v>296</v>
      </c>
      <c r="D28" s="624"/>
      <c r="E28" s="624"/>
      <c r="F28" s="624"/>
      <c r="G28" s="625"/>
      <c r="H28" s="624"/>
      <c r="I28" s="624"/>
      <c r="J28" s="639"/>
      <c r="K28" s="601"/>
      <c r="R28" s="626"/>
    </row>
    <row r="29" spans="1:18" s="623" customFormat="1" ht="47.25" customHeight="1">
      <c r="A29" s="592" t="s">
        <v>248</v>
      </c>
      <c r="B29" s="593" t="s">
        <v>249</v>
      </c>
      <c r="C29" s="594"/>
      <c r="D29" s="595">
        <f>D30</f>
        <v>3343535</v>
      </c>
      <c r="E29" s="595">
        <f>E30</f>
        <v>4157895.88</v>
      </c>
      <c r="F29" s="595">
        <f>F30</f>
        <v>3139846.92</v>
      </c>
      <c r="G29" s="596">
        <f t="shared" si="1"/>
        <v>0.75515284908962177</v>
      </c>
      <c r="H29" s="595">
        <f>H30</f>
        <v>0</v>
      </c>
      <c r="I29" s="595">
        <f>I30</f>
        <v>4418741.3880000003</v>
      </c>
      <c r="J29" s="642">
        <f>J30</f>
        <v>260845.50800000038</v>
      </c>
      <c r="K29" s="596">
        <f t="shared" si="2"/>
        <v>6.2734978346788317E-2</v>
      </c>
      <c r="R29" s="627"/>
    </row>
    <row r="30" spans="1:18" ht="18.75" customHeight="1">
      <c r="A30" s="597" t="s">
        <v>250</v>
      </c>
      <c r="B30" s="598" t="s">
        <v>249</v>
      </c>
      <c r="C30" s="599">
        <v>213</v>
      </c>
      <c r="D30" s="624">
        <v>3343535</v>
      </c>
      <c r="E30" s="624">
        <v>4157895.88</v>
      </c>
      <c r="F30" s="624">
        <v>3139846.92</v>
      </c>
      <c r="G30" s="625">
        <f t="shared" si="1"/>
        <v>0.75515284908962177</v>
      </c>
      <c r="H30" s="624"/>
      <c r="I30" s="624">
        <f>'КВР 100'!G8</f>
        <v>4418741.3880000003</v>
      </c>
      <c r="J30" s="639">
        <f>I30-E30</f>
        <v>260845.50800000038</v>
      </c>
      <c r="K30" s="601">
        <f t="shared" si="2"/>
        <v>6.2734978346788317E-2</v>
      </c>
      <c r="M30" s="628"/>
      <c r="R30" s="626"/>
    </row>
    <row r="31" spans="1:18" ht="31.5">
      <c r="A31" s="614" t="s">
        <v>251</v>
      </c>
      <c r="B31" s="615" t="s">
        <v>252</v>
      </c>
      <c r="C31" s="616"/>
      <c r="D31" s="617">
        <f>D32+D44</f>
        <v>792788.8</v>
      </c>
      <c r="E31" s="617">
        <f>E32+E44</f>
        <v>792789</v>
      </c>
      <c r="F31" s="617">
        <f>F32+F44</f>
        <v>453420.85</v>
      </c>
      <c r="G31" s="618">
        <f t="shared" si="1"/>
        <v>0.57193130833046368</v>
      </c>
      <c r="H31" s="617">
        <f>H32+H44</f>
        <v>0</v>
      </c>
      <c r="I31" s="617">
        <f>I32+I44</f>
        <v>560947.61</v>
      </c>
      <c r="J31" s="641">
        <f>J32+J44</f>
        <v>-231841.39</v>
      </c>
      <c r="K31" s="618">
        <f t="shared" si="2"/>
        <v>-0.29243769779853157</v>
      </c>
      <c r="R31" s="626"/>
    </row>
    <row r="32" spans="1:18" s="623" customFormat="1" ht="31.5" customHeight="1">
      <c r="A32" s="592" t="s">
        <v>253</v>
      </c>
      <c r="B32" s="593" t="s">
        <v>254</v>
      </c>
      <c r="C32" s="594"/>
      <c r="D32" s="595">
        <f>SUM(D33:D33)</f>
        <v>99466.8</v>
      </c>
      <c r="E32" s="595">
        <f>SUM(E33:E33)</f>
        <v>99958.06</v>
      </c>
      <c r="F32" s="595">
        <f>SUM(F33:F33)</f>
        <v>54929.03</v>
      </c>
      <c r="G32" s="596">
        <f t="shared" si="1"/>
        <v>0.54952076901052305</v>
      </c>
      <c r="H32" s="595">
        <f>SUM(H33:H33)</f>
        <v>0</v>
      </c>
      <c r="I32" s="595">
        <f>SUM(I33:I33)</f>
        <v>99638.06</v>
      </c>
      <c r="J32" s="642">
        <f>SUM(J33:J33)</f>
        <v>-320</v>
      </c>
      <c r="K32" s="596">
        <f t="shared" si="2"/>
        <v>-3.2013426431045655E-3</v>
      </c>
      <c r="M32" s="629"/>
      <c r="R32" s="627"/>
    </row>
    <row r="33" spans="1:13">
      <c r="A33" s="597" t="s">
        <v>255</v>
      </c>
      <c r="B33" s="598" t="s">
        <v>254</v>
      </c>
      <c r="C33" s="599">
        <v>221</v>
      </c>
      <c r="D33" s="600">
        <v>99466.8</v>
      </c>
      <c r="E33" s="600">
        <v>99958.06</v>
      </c>
      <c r="F33" s="630">
        <v>54929.03</v>
      </c>
      <c r="G33" s="631">
        <f t="shared" si="1"/>
        <v>0.54952076901052305</v>
      </c>
      <c r="H33" s="630"/>
      <c r="I33" s="600">
        <f>'КВР 200'!G7</f>
        <v>99638.06</v>
      </c>
      <c r="J33" s="639">
        <f>I33-E33</f>
        <v>-320</v>
      </c>
      <c r="K33" s="631">
        <f t="shared" si="2"/>
        <v>-3.2013426431045655E-3</v>
      </c>
    </row>
    <row r="34" spans="1:13">
      <c r="A34" s="597" t="s">
        <v>470</v>
      </c>
      <c r="B34" s="598" t="s">
        <v>254</v>
      </c>
      <c r="C34" s="599">
        <v>224</v>
      </c>
      <c r="D34" s="630"/>
      <c r="E34" s="630"/>
      <c r="F34" s="630"/>
      <c r="G34" s="631"/>
      <c r="H34" s="630"/>
      <c r="I34" s="600"/>
      <c r="J34" s="639"/>
      <c r="K34" s="631"/>
    </row>
    <row r="35" spans="1:13">
      <c r="A35" s="597" t="s">
        <v>469</v>
      </c>
      <c r="B35" s="598" t="s">
        <v>254</v>
      </c>
      <c r="C35" s="599">
        <v>225</v>
      </c>
      <c r="D35" s="630"/>
      <c r="E35" s="630"/>
      <c r="F35" s="630"/>
      <c r="G35" s="631"/>
      <c r="H35" s="630"/>
      <c r="I35" s="600"/>
      <c r="J35" s="639"/>
      <c r="K35" s="631"/>
    </row>
    <row r="36" spans="1:13">
      <c r="A36" s="597" t="s">
        <v>246</v>
      </c>
      <c r="B36" s="598" t="s">
        <v>254</v>
      </c>
      <c r="C36" s="599">
        <v>226</v>
      </c>
      <c r="D36" s="630"/>
      <c r="E36" s="630"/>
      <c r="F36" s="630"/>
      <c r="G36" s="631"/>
      <c r="H36" s="630"/>
      <c r="I36" s="600"/>
      <c r="J36" s="639"/>
      <c r="K36" s="631"/>
    </row>
    <row r="37" spans="1:13">
      <c r="A37" s="597" t="s">
        <v>471</v>
      </c>
      <c r="B37" s="598" t="s">
        <v>254</v>
      </c>
      <c r="C37" s="599">
        <v>228</v>
      </c>
      <c r="D37" s="630"/>
      <c r="E37" s="630"/>
      <c r="F37" s="630"/>
      <c r="G37" s="631"/>
      <c r="H37" s="630"/>
      <c r="I37" s="600"/>
      <c r="J37" s="639"/>
      <c r="K37" s="631"/>
    </row>
    <row r="38" spans="1:13">
      <c r="A38" s="597" t="s">
        <v>256</v>
      </c>
      <c r="B38" s="598" t="s">
        <v>254</v>
      </c>
      <c r="C38" s="599">
        <v>310</v>
      </c>
      <c r="D38" s="600"/>
      <c r="E38" s="630"/>
      <c r="F38" s="630"/>
      <c r="G38" s="631"/>
      <c r="H38" s="630"/>
      <c r="I38" s="600"/>
      <c r="J38" s="639"/>
      <c r="K38" s="631"/>
    </row>
    <row r="39" spans="1:13" ht="30.75" customHeight="1">
      <c r="A39" s="597" t="s">
        <v>257</v>
      </c>
      <c r="B39" s="598" t="s">
        <v>254</v>
      </c>
      <c r="C39" s="599">
        <v>346</v>
      </c>
      <c r="D39" s="630"/>
      <c r="E39" s="630"/>
      <c r="F39" s="630"/>
      <c r="G39" s="631"/>
      <c r="H39" s="630"/>
      <c r="I39" s="600"/>
      <c r="J39" s="639"/>
      <c r="K39" s="631"/>
    </row>
    <row r="40" spans="1:13" ht="47.25">
      <c r="A40" s="597" t="s">
        <v>472</v>
      </c>
      <c r="B40" s="598" t="s">
        <v>254</v>
      </c>
      <c r="C40" s="599">
        <v>352</v>
      </c>
      <c r="D40" s="630"/>
      <c r="E40" s="630"/>
      <c r="F40" s="630"/>
      <c r="G40" s="631"/>
      <c r="H40" s="630"/>
      <c r="I40" s="600"/>
      <c r="J40" s="639"/>
      <c r="K40" s="631"/>
    </row>
    <row r="41" spans="1:13" ht="47.25">
      <c r="A41" s="597" t="s">
        <v>473</v>
      </c>
      <c r="B41" s="598" t="s">
        <v>254</v>
      </c>
      <c r="C41" s="599">
        <v>353</v>
      </c>
      <c r="D41" s="630"/>
      <c r="E41" s="630"/>
      <c r="F41" s="630"/>
      <c r="G41" s="631"/>
      <c r="H41" s="630"/>
      <c r="I41" s="600"/>
      <c r="J41" s="639"/>
      <c r="K41" s="631"/>
    </row>
    <row r="42" spans="1:13" s="623" customFormat="1" ht="47.25">
      <c r="A42" s="592" t="s">
        <v>467</v>
      </c>
      <c r="B42" s="593" t="s">
        <v>468</v>
      </c>
      <c r="C42" s="594"/>
      <c r="D42" s="595">
        <f>D43</f>
        <v>0</v>
      </c>
      <c r="E42" s="595">
        <f>E43</f>
        <v>0</v>
      </c>
      <c r="F42" s="595">
        <f>F43</f>
        <v>0</v>
      </c>
      <c r="G42" s="596" t="e">
        <f t="shared" si="1"/>
        <v>#DIV/0!</v>
      </c>
      <c r="H42" s="595">
        <f>H43</f>
        <v>0</v>
      </c>
      <c r="I42" s="595"/>
      <c r="J42" s="642">
        <f>J43</f>
        <v>0</v>
      </c>
      <c r="K42" s="596" t="e">
        <f t="shared" si="2"/>
        <v>#DIV/0!</v>
      </c>
    </row>
    <row r="43" spans="1:13" ht="22.5" customHeight="1">
      <c r="A43" s="597" t="s">
        <v>469</v>
      </c>
      <c r="B43" s="598" t="s">
        <v>468</v>
      </c>
      <c r="C43" s="599">
        <v>225</v>
      </c>
      <c r="D43" s="600"/>
      <c r="E43" s="600"/>
      <c r="F43" s="600"/>
      <c r="G43" s="601"/>
      <c r="H43" s="600"/>
      <c r="I43" s="600"/>
      <c r="J43" s="639">
        <f>I43-E43</f>
        <v>0</v>
      </c>
      <c r="K43" s="601"/>
    </row>
    <row r="44" spans="1:13" s="623" customFormat="1">
      <c r="A44" s="592" t="s">
        <v>258</v>
      </c>
      <c r="B44" s="593" t="s">
        <v>259</v>
      </c>
      <c r="C44" s="594"/>
      <c r="D44" s="595">
        <f>SUM(D45:D62)</f>
        <v>693322</v>
      </c>
      <c r="E44" s="595">
        <f>SUM(E45:E62)</f>
        <v>692830.94000000006</v>
      </c>
      <c r="F44" s="595">
        <f>SUM(F45:F62)</f>
        <v>398491.82</v>
      </c>
      <c r="G44" s="596">
        <f t="shared" si="1"/>
        <v>0.57516458488415656</v>
      </c>
      <c r="H44" s="595">
        <f>SUM(H45:H62)</f>
        <v>0</v>
      </c>
      <c r="I44" s="595">
        <f>SUM(I45:I62)</f>
        <v>461309.55</v>
      </c>
      <c r="J44" s="642">
        <f>SUM(J45:J62)</f>
        <v>-231521.39</v>
      </c>
      <c r="K44" s="596">
        <f t="shared" si="2"/>
        <v>-0.33416722122715836</v>
      </c>
      <c r="M44" s="629"/>
    </row>
    <row r="45" spans="1:13" ht="15.75" customHeight="1">
      <c r="A45" s="597" t="s">
        <v>255</v>
      </c>
      <c r="B45" s="598" t="s">
        <v>259</v>
      </c>
      <c r="C45" s="599">
        <v>221</v>
      </c>
      <c r="D45" s="600">
        <v>175955</v>
      </c>
      <c r="E45" s="600">
        <v>175463.94</v>
      </c>
      <c r="F45" s="600">
        <v>58580.9</v>
      </c>
      <c r="G45" s="601">
        <f t="shared" si="1"/>
        <v>0.33386290083307146</v>
      </c>
      <c r="H45" s="600"/>
      <c r="I45" s="632">
        <f>'КВР 200'!G62</f>
        <v>292024.23</v>
      </c>
      <c r="J45" s="639">
        <f t="shared" ref="J45:J62" si="3">I45-E45</f>
        <v>116560.28999999998</v>
      </c>
      <c r="K45" s="601">
        <f t="shared" si="2"/>
        <v>0.66429768988431448</v>
      </c>
    </row>
    <row r="46" spans="1:13" ht="15.75" customHeight="1">
      <c r="A46" s="597" t="s">
        <v>476</v>
      </c>
      <c r="B46" s="598" t="s">
        <v>259</v>
      </c>
      <c r="C46" s="599">
        <v>222</v>
      </c>
      <c r="D46" s="600"/>
      <c r="E46" s="600"/>
      <c r="F46" s="600"/>
      <c r="G46" s="601"/>
      <c r="H46" s="600"/>
      <c r="I46" s="600"/>
      <c r="J46" s="639"/>
      <c r="K46" s="601"/>
    </row>
    <row r="47" spans="1:13" ht="15.75" customHeight="1">
      <c r="A47" s="597" t="s">
        <v>477</v>
      </c>
      <c r="B47" s="598" t="s">
        <v>259</v>
      </c>
      <c r="C47" s="599">
        <v>223</v>
      </c>
      <c r="D47" s="600"/>
      <c r="E47" s="600"/>
      <c r="F47" s="600"/>
      <c r="G47" s="601"/>
      <c r="H47" s="600"/>
      <c r="I47" s="600"/>
      <c r="J47" s="639"/>
      <c r="K47" s="601"/>
    </row>
    <row r="48" spans="1:13" ht="15.75" customHeight="1">
      <c r="A48" s="597" t="s">
        <v>470</v>
      </c>
      <c r="B48" s="598" t="s">
        <v>259</v>
      </c>
      <c r="C48" s="599">
        <v>224</v>
      </c>
      <c r="D48" s="600"/>
      <c r="E48" s="600"/>
      <c r="F48" s="600"/>
      <c r="G48" s="601"/>
      <c r="H48" s="600"/>
      <c r="I48" s="600"/>
      <c r="J48" s="639"/>
      <c r="K48" s="601"/>
    </row>
    <row r="49" spans="1:14" ht="15.75" customHeight="1">
      <c r="A49" s="597" t="s">
        <v>469</v>
      </c>
      <c r="B49" s="598" t="s">
        <v>259</v>
      </c>
      <c r="C49" s="599">
        <v>225</v>
      </c>
      <c r="D49" s="600"/>
      <c r="E49" s="600"/>
      <c r="F49" s="600"/>
      <c r="G49" s="601"/>
      <c r="H49" s="600"/>
      <c r="I49" s="600"/>
      <c r="J49" s="639"/>
      <c r="K49" s="601"/>
    </row>
    <row r="50" spans="1:14" ht="15.75" customHeight="1">
      <c r="A50" s="597" t="s">
        <v>246</v>
      </c>
      <c r="B50" s="598" t="s">
        <v>259</v>
      </c>
      <c r="C50" s="599">
        <v>226</v>
      </c>
      <c r="D50" s="600">
        <v>80600</v>
      </c>
      <c r="E50" s="600">
        <v>77989.08</v>
      </c>
      <c r="F50" s="600">
        <v>0</v>
      </c>
      <c r="G50" s="601">
        <f t="shared" si="1"/>
        <v>0</v>
      </c>
      <c r="H50" s="600"/>
      <c r="I50" s="600">
        <f>'КВР 200'!G109</f>
        <v>79800</v>
      </c>
      <c r="J50" s="639">
        <f t="shared" si="3"/>
        <v>1810.9199999999983</v>
      </c>
      <c r="K50" s="601">
        <f t="shared" si="2"/>
        <v>2.3220173901269181E-2</v>
      </c>
      <c r="N50" s="628"/>
    </row>
    <row r="51" spans="1:14" ht="15.75" customHeight="1">
      <c r="A51" s="597" t="s">
        <v>478</v>
      </c>
      <c r="B51" s="598" t="s">
        <v>259</v>
      </c>
      <c r="C51" s="599">
        <v>227</v>
      </c>
      <c r="D51" s="600"/>
      <c r="E51" s="600"/>
      <c r="F51" s="600"/>
      <c r="G51" s="601"/>
      <c r="H51" s="600"/>
      <c r="I51" s="600"/>
      <c r="J51" s="639"/>
      <c r="K51" s="601"/>
    </row>
    <row r="52" spans="1:14" ht="15.75" customHeight="1">
      <c r="A52" s="597" t="s">
        <v>471</v>
      </c>
      <c r="B52" s="598" t="s">
        <v>259</v>
      </c>
      <c r="C52" s="599">
        <v>228</v>
      </c>
      <c r="D52" s="600"/>
      <c r="E52" s="600"/>
      <c r="F52" s="600"/>
      <c r="G52" s="601"/>
      <c r="H52" s="600"/>
      <c r="I52" s="600"/>
      <c r="J52" s="639"/>
      <c r="K52" s="601"/>
    </row>
    <row r="53" spans="1:14" ht="15.75" customHeight="1">
      <c r="A53" s="597" t="s">
        <v>479</v>
      </c>
      <c r="B53" s="598" t="s">
        <v>259</v>
      </c>
      <c r="C53" s="599">
        <v>296</v>
      </c>
      <c r="D53" s="600"/>
      <c r="E53" s="600"/>
      <c r="F53" s="600"/>
      <c r="G53" s="601"/>
      <c r="H53" s="600"/>
      <c r="I53" s="600"/>
      <c r="J53" s="639"/>
      <c r="K53" s="601"/>
    </row>
    <row r="54" spans="1:14" ht="15.75" customHeight="1">
      <c r="A54" s="597" t="s">
        <v>256</v>
      </c>
      <c r="B54" s="598" t="s">
        <v>259</v>
      </c>
      <c r="C54" s="599">
        <v>310</v>
      </c>
      <c r="D54" s="600">
        <v>436767</v>
      </c>
      <c r="E54" s="600">
        <v>436767</v>
      </c>
      <c r="F54" s="600">
        <v>337300</v>
      </c>
      <c r="G54" s="601">
        <f t="shared" si="1"/>
        <v>0.77226530392634973</v>
      </c>
      <c r="H54" s="600"/>
      <c r="I54" s="600">
        <f>'КВР 200'!G142+'КВР 200'!G201</f>
        <v>89485.32</v>
      </c>
      <c r="J54" s="639">
        <f t="shared" si="3"/>
        <v>-347281.68</v>
      </c>
      <c r="K54" s="601">
        <f t="shared" si="2"/>
        <v>-0.79511886200193693</v>
      </c>
    </row>
    <row r="55" spans="1:14" ht="15.75" customHeight="1">
      <c r="A55" s="597" t="s">
        <v>260</v>
      </c>
      <c r="B55" s="598" t="s">
        <v>259</v>
      </c>
      <c r="C55" s="599">
        <v>341</v>
      </c>
      <c r="D55" s="600"/>
      <c r="E55" s="600"/>
      <c r="F55" s="600"/>
      <c r="G55" s="601"/>
      <c r="H55" s="600"/>
      <c r="I55" s="600"/>
      <c r="J55" s="639"/>
      <c r="K55" s="601"/>
    </row>
    <row r="56" spans="1:14" ht="15.75" customHeight="1">
      <c r="A56" s="597" t="s">
        <v>261</v>
      </c>
      <c r="B56" s="598" t="s">
        <v>259</v>
      </c>
      <c r="C56" s="599">
        <v>342</v>
      </c>
      <c r="D56" s="600"/>
      <c r="E56" s="600"/>
      <c r="F56" s="600"/>
      <c r="G56" s="601"/>
      <c r="H56" s="600"/>
      <c r="I56" s="600"/>
      <c r="J56" s="639"/>
      <c r="K56" s="601"/>
    </row>
    <row r="57" spans="1:14" ht="15.75" customHeight="1">
      <c r="A57" s="597" t="s">
        <v>262</v>
      </c>
      <c r="B57" s="598" t="s">
        <v>259</v>
      </c>
      <c r="C57" s="599">
        <v>343</v>
      </c>
      <c r="D57" s="600"/>
      <c r="E57" s="600"/>
      <c r="F57" s="600"/>
      <c r="G57" s="601"/>
      <c r="H57" s="600"/>
      <c r="I57" s="600"/>
      <c r="J57" s="639"/>
      <c r="K57" s="601"/>
    </row>
    <row r="58" spans="1:14" ht="15.75" customHeight="1">
      <c r="A58" s="597" t="s">
        <v>263</v>
      </c>
      <c r="B58" s="598" t="s">
        <v>259</v>
      </c>
      <c r="C58" s="599">
        <v>344</v>
      </c>
      <c r="D58" s="600"/>
      <c r="E58" s="600"/>
      <c r="F58" s="600"/>
      <c r="G58" s="601"/>
      <c r="H58" s="600"/>
      <c r="I58" s="600"/>
      <c r="J58" s="639"/>
      <c r="K58" s="601"/>
    </row>
    <row r="59" spans="1:14" ht="15.75" customHeight="1">
      <c r="A59" s="597" t="s">
        <v>264</v>
      </c>
      <c r="B59" s="598" t="s">
        <v>259</v>
      </c>
      <c r="C59" s="599">
        <v>345</v>
      </c>
      <c r="D59" s="600"/>
      <c r="E59" s="600"/>
      <c r="F59" s="600"/>
      <c r="G59" s="601"/>
      <c r="H59" s="600"/>
      <c r="I59" s="600"/>
      <c r="J59" s="639"/>
      <c r="K59" s="601"/>
    </row>
    <row r="60" spans="1:14" ht="15.75" customHeight="1">
      <c r="A60" s="597" t="s">
        <v>257</v>
      </c>
      <c r="B60" s="598" t="s">
        <v>259</v>
      </c>
      <c r="C60" s="599">
        <v>346</v>
      </c>
      <c r="D60" s="600"/>
      <c r="E60" s="600">
        <v>1934.11</v>
      </c>
      <c r="F60" s="600">
        <v>1934.11</v>
      </c>
      <c r="G60" s="601">
        <f t="shared" si="1"/>
        <v>1</v>
      </c>
      <c r="H60" s="600"/>
      <c r="I60" s="600">
        <v>0</v>
      </c>
      <c r="J60" s="639">
        <f t="shared" si="3"/>
        <v>-1934.11</v>
      </c>
      <c r="K60" s="601">
        <f t="shared" si="2"/>
        <v>-1</v>
      </c>
    </row>
    <row r="61" spans="1:14" ht="15.75" customHeight="1">
      <c r="A61" s="597" t="s">
        <v>480</v>
      </c>
      <c r="B61" s="598" t="s">
        <v>259</v>
      </c>
      <c r="C61" s="599">
        <v>347</v>
      </c>
      <c r="D61" s="600"/>
      <c r="E61" s="600"/>
      <c r="F61" s="600"/>
      <c r="G61" s="601"/>
      <c r="H61" s="600"/>
      <c r="I61" s="600"/>
      <c r="J61" s="639"/>
      <c r="K61" s="601"/>
    </row>
    <row r="62" spans="1:14" ht="15.75" customHeight="1">
      <c r="A62" s="597" t="s">
        <v>265</v>
      </c>
      <c r="B62" s="598" t="s">
        <v>259</v>
      </c>
      <c r="C62" s="599">
        <v>349</v>
      </c>
      <c r="D62" s="600"/>
      <c r="E62" s="600">
        <v>676.81</v>
      </c>
      <c r="F62" s="600">
        <v>676.81</v>
      </c>
      <c r="G62" s="601">
        <f t="shared" si="1"/>
        <v>1</v>
      </c>
      <c r="H62" s="600"/>
      <c r="I62" s="600">
        <v>0</v>
      </c>
      <c r="J62" s="639">
        <f t="shared" si="3"/>
        <v>-676.81</v>
      </c>
      <c r="K62" s="601">
        <f t="shared" si="2"/>
        <v>-1</v>
      </c>
    </row>
    <row r="63" spans="1:14" hidden="1">
      <c r="A63" s="633"/>
      <c r="B63" s="634"/>
      <c r="C63" s="599"/>
      <c r="D63" s="635"/>
      <c r="E63" s="635"/>
      <c r="F63" s="635"/>
      <c r="G63" s="631"/>
      <c r="H63" s="630"/>
      <c r="I63" s="630"/>
      <c r="J63" s="630"/>
      <c r="K63" s="631"/>
    </row>
    <row r="64" spans="1:14" ht="42.75" hidden="1" customHeight="1">
      <c r="A64" s="633" t="s">
        <v>267</v>
      </c>
      <c r="B64" s="634"/>
      <c r="C64" s="599" t="s">
        <v>389</v>
      </c>
      <c r="D64" s="635" t="s">
        <v>268</v>
      </c>
      <c r="E64" s="635" t="s">
        <v>398</v>
      </c>
      <c r="F64" s="635"/>
      <c r="G64" s="631"/>
      <c r="H64" s="630"/>
      <c r="I64" s="630"/>
      <c r="J64" s="630"/>
      <c r="K64" s="631"/>
    </row>
    <row r="65" spans="1:11" ht="2.25" hidden="1" customHeight="1">
      <c r="A65" s="597"/>
      <c r="B65" s="598"/>
      <c r="C65" s="599"/>
      <c r="D65" s="636"/>
      <c r="E65" s="636"/>
      <c r="F65" s="636"/>
      <c r="G65" s="601"/>
      <c r="H65" s="600"/>
      <c r="I65" s="600"/>
      <c r="J65" s="600"/>
      <c r="K65" s="601"/>
    </row>
    <row r="66" spans="1:11" hidden="1">
      <c r="A66" s="597"/>
      <c r="B66" s="598"/>
      <c r="C66" s="599"/>
      <c r="D66" s="636"/>
      <c r="E66" s="636"/>
      <c r="F66" s="636"/>
      <c r="G66" s="601"/>
      <c r="H66" s="600"/>
      <c r="I66" s="600"/>
      <c r="J66" s="600"/>
      <c r="K66" s="601"/>
    </row>
    <row r="67" spans="1:11" hidden="1">
      <c r="A67" s="633"/>
      <c r="B67" s="634"/>
      <c r="C67" s="599"/>
      <c r="D67" s="635"/>
      <c r="E67" s="635"/>
      <c r="F67" s="635"/>
      <c r="G67" s="631"/>
      <c r="H67" s="630"/>
      <c r="I67" s="630"/>
      <c r="J67" s="630"/>
      <c r="K67" s="631"/>
    </row>
    <row r="68" spans="1:11" ht="22.5" hidden="1" customHeight="1">
      <c r="A68" s="597"/>
      <c r="B68" s="598"/>
      <c r="C68" s="599"/>
      <c r="D68" s="636"/>
      <c r="E68" s="636"/>
      <c r="F68" s="636"/>
      <c r="G68" s="601"/>
      <c r="H68" s="600"/>
      <c r="I68" s="600"/>
      <c r="J68" s="600"/>
      <c r="K68" s="601"/>
    </row>
    <row r="69" spans="1:11" ht="30.75" hidden="1" customHeight="1">
      <c r="A69" s="633"/>
      <c r="B69" s="634"/>
      <c r="C69" s="599"/>
      <c r="D69" s="635"/>
      <c r="E69" s="635"/>
      <c r="F69" s="635"/>
      <c r="G69" s="631"/>
      <c r="H69" s="630"/>
      <c r="I69" s="630"/>
      <c r="J69" s="630"/>
      <c r="K69" s="631"/>
    </row>
    <row r="70" spans="1:11" hidden="1">
      <c r="A70" s="633"/>
      <c r="B70" s="634"/>
      <c r="C70" s="599"/>
      <c r="D70" s="635"/>
      <c r="E70" s="635"/>
      <c r="F70" s="635"/>
      <c r="G70" s="631"/>
      <c r="H70" s="630"/>
      <c r="I70" s="630"/>
      <c r="J70" s="630"/>
      <c r="K70" s="631"/>
    </row>
    <row r="71" spans="1:11" hidden="1">
      <c r="A71" s="597"/>
      <c r="B71" s="598"/>
      <c r="C71" s="599"/>
      <c r="D71" s="636"/>
      <c r="E71" s="636"/>
      <c r="F71" s="636"/>
      <c r="G71" s="601"/>
      <c r="H71" s="600"/>
      <c r="I71" s="600"/>
      <c r="J71" s="600"/>
      <c r="K71" s="601"/>
    </row>
    <row r="72" spans="1:11" hidden="1">
      <c r="A72" s="633"/>
      <c r="B72" s="634"/>
      <c r="C72" s="599"/>
      <c r="D72" s="635"/>
      <c r="E72" s="635"/>
      <c r="F72" s="635"/>
      <c r="G72" s="631"/>
      <c r="H72" s="630"/>
      <c r="I72" s="630"/>
      <c r="J72" s="630"/>
      <c r="K72" s="631"/>
    </row>
    <row r="73" spans="1:11" hidden="1">
      <c r="A73" s="633"/>
      <c r="B73" s="634"/>
      <c r="C73" s="599"/>
      <c r="D73" s="635"/>
      <c r="E73" s="635"/>
      <c r="F73" s="635"/>
      <c r="G73" s="631"/>
      <c r="H73" s="630"/>
      <c r="I73" s="630"/>
      <c r="J73" s="630"/>
      <c r="K73" s="631"/>
    </row>
    <row r="74" spans="1:11" ht="17.25" hidden="1" customHeight="1">
      <c r="A74" s="597"/>
      <c r="B74" s="598"/>
      <c r="C74" s="599"/>
      <c r="D74" s="636"/>
      <c r="E74" s="636"/>
      <c r="F74" s="636"/>
      <c r="G74" s="601"/>
      <c r="H74" s="600"/>
      <c r="I74" s="600"/>
      <c r="J74" s="600"/>
      <c r="K74" s="601"/>
    </row>
    <row r="75" spans="1:11" hidden="1">
      <c r="A75" s="597"/>
      <c r="B75" s="598"/>
      <c r="C75" s="599"/>
      <c r="D75" s="636"/>
      <c r="E75" s="636"/>
      <c r="F75" s="636"/>
      <c r="G75" s="601"/>
      <c r="H75" s="600"/>
      <c r="I75" s="600"/>
      <c r="J75" s="600"/>
      <c r="K75" s="601"/>
    </row>
    <row r="76" spans="1:11" hidden="1">
      <c r="A76" s="633"/>
      <c r="B76" s="634"/>
      <c r="C76" s="599"/>
      <c r="D76" s="635"/>
      <c r="E76" s="635"/>
      <c r="F76" s="635"/>
      <c r="G76" s="631"/>
      <c r="H76" s="630"/>
      <c r="I76" s="630"/>
      <c r="J76" s="630"/>
      <c r="K76" s="631"/>
    </row>
    <row r="77" spans="1:11" hidden="1">
      <c r="A77" s="597"/>
      <c r="B77" s="598"/>
      <c r="C77" s="599"/>
      <c r="D77" s="636"/>
      <c r="E77" s="636"/>
      <c r="F77" s="636"/>
      <c r="G77" s="601"/>
      <c r="H77" s="600"/>
      <c r="I77" s="600"/>
      <c r="J77" s="600"/>
      <c r="K77" s="601"/>
    </row>
    <row r="78" spans="1:11" hidden="1">
      <c r="A78" s="633"/>
      <c r="B78" s="634"/>
      <c r="C78" s="599"/>
      <c r="D78" s="635"/>
      <c r="E78" s="635"/>
      <c r="F78" s="635"/>
      <c r="G78" s="631"/>
      <c r="H78" s="630"/>
      <c r="I78" s="630"/>
      <c r="J78" s="630"/>
      <c r="K78" s="631"/>
    </row>
    <row r="79" spans="1:11" hidden="1">
      <c r="A79" s="597"/>
      <c r="B79" s="598"/>
      <c r="C79" s="599"/>
      <c r="D79" s="636"/>
      <c r="E79" s="636"/>
      <c r="F79" s="636"/>
      <c r="G79" s="601"/>
      <c r="H79" s="600"/>
      <c r="I79" s="600"/>
      <c r="J79" s="600"/>
      <c r="K79" s="601"/>
    </row>
    <row r="80" spans="1:11" hidden="1">
      <c r="A80" s="633"/>
      <c r="B80" s="634"/>
      <c r="C80" s="599"/>
      <c r="D80" s="635"/>
      <c r="E80" s="635"/>
      <c r="F80" s="635"/>
      <c r="G80" s="631"/>
      <c r="H80" s="630"/>
      <c r="I80" s="630"/>
      <c r="J80" s="630"/>
      <c r="K80" s="631"/>
    </row>
    <row r="81" spans="1:11" hidden="1">
      <c r="A81" s="597"/>
      <c r="B81" s="598"/>
      <c r="C81" s="599"/>
      <c r="D81" s="636"/>
      <c r="E81" s="636"/>
      <c r="F81" s="636"/>
      <c r="G81" s="601"/>
      <c r="H81" s="600"/>
      <c r="I81" s="600"/>
      <c r="J81" s="600"/>
      <c r="K81" s="601"/>
    </row>
    <row r="82" spans="1:11" hidden="1">
      <c r="A82" s="597"/>
      <c r="B82" s="598"/>
      <c r="C82" s="599"/>
      <c r="D82" s="636"/>
      <c r="E82" s="636"/>
      <c r="F82" s="636"/>
      <c r="G82" s="601"/>
      <c r="H82" s="600"/>
      <c r="I82" s="600"/>
      <c r="J82" s="600"/>
      <c r="K82" s="601"/>
    </row>
    <row r="83" spans="1:11" ht="15.75" hidden="1" customHeight="1">
      <c r="A83" s="597"/>
      <c r="B83" s="598"/>
      <c r="C83" s="599"/>
      <c r="D83" s="636"/>
      <c r="E83" s="636"/>
      <c r="F83" s="636"/>
      <c r="G83" s="601"/>
      <c r="H83" s="600"/>
      <c r="I83" s="600"/>
      <c r="J83" s="600"/>
      <c r="K83" s="601"/>
    </row>
    <row r="84" spans="1:11" hidden="1">
      <c r="A84" s="597"/>
      <c r="B84" s="598"/>
      <c r="C84" s="599"/>
      <c r="D84" s="636"/>
      <c r="E84" s="636"/>
      <c r="F84" s="636"/>
      <c r="G84" s="601"/>
      <c r="H84" s="600"/>
      <c r="I84" s="600"/>
      <c r="J84" s="600"/>
      <c r="K84" s="601"/>
    </row>
    <row r="85" spans="1:11" ht="56.25" customHeight="1">
      <c r="H85" s="620"/>
      <c r="I85" s="620"/>
      <c r="J85" s="620"/>
    </row>
    <row r="86" spans="1:11">
      <c r="A86" s="637"/>
      <c r="B86" s="637"/>
      <c r="C86" s="236"/>
      <c r="D86" s="235"/>
      <c r="E86" s="236"/>
    </row>
  </sheetData>
  <sheetProtection formatCells="0" formatRows="0" insertRows="0" deleteRows="0" pivotTables="0"/>
  <mergeCells count="9">
    <mergeCell ref="A9:K9"/>
    <mergeCell ref="A11:K11"/>
    <mergeCell ref="A12:K12"/>
    <mergeCell ref="J13:K13"/>
    <mergeCell ref="A14:A15"/>
    <mergeCell ref="B14:B15"/>
    <mergeCell ref="C14:C15"/>
    <mergeCell ref="D14:H14"/>
    <mergeCell ref="I14:K14"/>
  </mergeCells>
  <printOptions horizontalCentered="1"/>
  <pageMargins left="0.78740157480314965" right="0.59055118110236227" top="0.39370078740157483" bottom="0.55118110236220474" header="0.27559055118110237" footer="0.27559055118110237"/>
  <pageSetup paperSize="9" scale="40" fitToHeight="2" orientation="portrait" r:id="rId1"/>
  <headerFooter alignWithMargins="0">
    <oddHeader>&amp;R&amp;"Times New Roman,обычный"&amp;8СР</oddHeader>
  </headerFooter>
  <colBreaks count="1" manualBreakCount="1">
    <brk id="13" max="71" man="1"/>
  </colBreaks>
</worksheet>
</file>

<file path=xl/worksheets/sheet2.xml><?xml version="1.0" encoding="utf-8"?>
<worksheet xmlns="http://schemas.openxmlformats.org/spreadsheetml/2006/main" xmlns:r="http://schemas.openxmlformats.org/officeDocument/2006/relationships">
  <sheetPr>
    <pageSetUpPr fitToPage="1"/>
  </sheetPr>
  <dimension ref="A1:L65"/>
  <sheetViews>
    <sheetView view="pageBreakPreview" zoomScale="80" zoomScaleSheetLayoutView="80" workbookViewId="0">
      <selection activeCell="D72" sqref="D72:D74"/>
    </sheetView>
  </sheetViews>
  <sheetFormatPr defaultRowHeight="12.75"/>
  <cols>
    <col min="1" max="1" width="5.42578125" style="237" customWidth="1"/>
    <col min="2" max="2" width="37.7109375" style="237" customWidth="1"/>
    <col min="3" max="3" width="9.140625" style="237"/>
    <col min="4" max="4" width="28.42578125" style="237" customWidth="1"/>
    <col min="5" max="5" width="10.28515625" style="237" customWidth="1"/>
    <col min="6" max="6" width="24.28515625" style="237" customWidth="1"/>
    <col min="7" max="7" width="18.85546875" style="650" customWidth="1"/>
    <col min="8" max="256" width="9.140625" style="237"/>
    <col min="257" max="257" width="5.42578125" style="237" customWidth="1"/>
    <col min="258" max="258" width="35" style="237" customWidth="1"/>
    <col min="259" max="259" width="9.140625" style="237"/>
    <col min="260" max="260" width="12.85546875" style="237" customWidth="1"/>
    <col min="261" max="261" width="10.28515625" style="237" customWidth="1"/>
    <col min="262" max="262" width="12.42578125" style="237" customWidth="1"/>
    <col min="263" max="263" width="18.85546875" style="237" customWidth="1"/>
    <col min="264" max="512" width="9.140625" style="237"/>
    <col min="513" max="513" width="5.42578125" style="237" customWidth="1"/>
    <col min="514" max="514" width="35" style="237" customWidth="1"/>
    <col min="515" max="515" width="9.140625" style="237"/>
    <col min="516" max="516" width="12.85546875" style="237" customWidth="1"/>
    <col min="517" max="517" width="10.28515625" style="237" customWidth="1"/>
    <col min="518" max="518" width="12.42578125" style="237" customWidth="1"/>
    <col min="519" max="519" width="18.85546875" style="237" customWidth="1"/>
    <col min="520" max="768" width="9.140625" style="237"/>
    <col min="769" max="769" width="5.42578125" style="237" customWidth="1"/>
    <col min="770" max="770" width="35" style="237" customWidth="1"/>
    <col min="771" max="771" width="9.140625" style="237"/>
    <col min="772" max="772" width="12.85546875" style="237" customWidth="1"/>
    <col min="773" max="773" width="10.28515625" style="237" customWidth="1"/>
    <col min="774" max="774" width="12.42578125" style="237" customWidth="1"/>
    <col min="775" max="775" width="18.85546875" style="237" customWidth="1"/>
    <col min="776" max="1024" width="9.140625" style="237"/>
    <col min="1025" max="1025" width="5.42578125" style="237" customWidth="1"/>
    <col min="1026" max="1026" width="35" style="237" customWidth="1"/>
    <col min="1027" max="1027" width="9.140625" style="237"/>
    <col min="1028" max="1028" width="12.85546875" style="237" customWidth="1"/>
    <col min="1029" max="1029" width="10.28515625" style="237" customWidth="1"/>
    <col min="1030" max="1030" width="12.42578125" style="237" customWidth="1"/>
    <col min="1031" max="1031" width="18.85546875" style="237" customWidth="1"/>
    <col min="1032" max="1280" width="9.140625" style="237"/>
    <col min="1281" max="1281" width="5.42578125" style="237" customWidth="1"/>
    <col min="1282" max="1282" width="35" style="237" customWidth="1"/>
    <col min="1283" max="1283" width="9.140625" style="237"/>
    <col min="1284" max="1284" width="12.85546875" style="237" customWidth="1"/>
    <col min="1285" max="1285" width="10.28515625" style="237" customWidth="1"/>
    <col min="1286" max="1286" width="12.42578125" style="237" customWidth="1"/>
    <col min="1287" max="1287" width="18.85546875" style="237" customWidth="1"/>
    <col min="1288" max="1536" width="9.140625" style="237"/>
    <col min="1537" max="1537" width="5.42578125" style="237" customWidth="1"/>
    <col min="1538" max="1538" width="35" style="237" customWidth="1"/>
    <col min="1539" max="1539" width="9.140625" style="237"/>
    <col min="1540" max="1540" width="12.85546875" style="237" customWidth="1"/>
    <col min="1541" max="1541" width="10.28515625" style="237" customWidth="1"/>
    <col min="1542" max="1542" width="12.42578125" style="237" customWidth="1"/>
    <col min="1543" max="1543" width="18.85546875" style="237" customWidth="1"/>
    <col min="1544" max="1792" width="9.140625" style="237"/>
    <col min="1793" max="1793" width="5.42578125" style="237" customWidth="1"/>
    <col min="1794" max="1794" width="35" style="237" customWidth="1"/>
    <col min="1795" max="1795" width="9.140625" style="237"/>
    <col min="1796" max="1796" width="12.85546875" style="237" customWidth="1"/>
    <col min="1797" max="1797" width="10.28515625" style="237" customWidth="1"/>
    <col min="1798" max="1798" width="12.42578125" style="237" customWidth="1"/>
    <col min="1799" max="1799" width="18.85546875" style="237" customWidth="1"/>
    <col min="1800" max="2048" width="9.140625" style="237"/>
    <col min="2049" max="2049" width="5.42578125" style="237" customWidth="1"/>
    <col min="2050" max="2050" width="35" style="237" customWidth="1"/>
    <col min="2051" max="2051" width="9.140625" style="237"/>
    <col min="2052" max="2052" width="12.85546875" style="237" customWidth="1"/>
    <col min="2053" max="2053" width="10.28515625" style="237" customWidth="1"/>
    <col min="2054" max="2054" width="12.42578125" style="237" customWidth="1"/>
    <col min="2055" max="2055" width="18.85546875" style="237" customWidth="1"/>
    <col min="2056" max="2304" width="9.140625" style="237"/>
    <col min="2305" max="2305" width="5.42578125" style="237" customWidth="1"/>
    <col min="2306" max="2306" width="35" style="237" customWidth="1"/>
    <col min="2307" max="2307" width="9.140625" style="237"/>
    <col min="2308" max="2308" width="12.85546875" style="237" customWidth="1"/>
    <col min="2309" max="2309" width="10.28515625" style="237" customWidth="1"/>
    <col min="2310" max="2310" width="12.42578125" style="237" customWidth="1"/>
    <col min="2311" max="2311" width="18.85546875" style="237" customWidth="1"/>
    <col min="2312" max="2560" width="9.140625" style="237"/>
    <col min="2561" max="2561" width="5.42578125" style="237" customWidth="1"/>
    <col min="2562" max="2562" width="35" style="237" customWidth="1"/>
    <col min="2563" max="2563" width="9.140625" style="237"/>
    <col min="2564" max="2564" width="12.85546875" style="237" customWidth="1"/>
    <col min="2565" max="2565" width="10.28515625" style="237" customWidth="1"/>
    <col min="2566" max="2566" width="12.42578125" style="237" customWidth="1"/>
    <col min="2567" max="2567" width="18.85546875" style="237" customWidth="1"/>
    <col min="2568" max="2816" width="9.140625" style="237"/>
    <col min="2817" max="2817" width="5.42578125" style="237" customWidth="1"/>
    <col min="2818" max="2818" width="35" style="237" customWidth="1"/>
    <col min="2819" max="2819" width="9.140625" style="237"/>
    <col min="2820" max="2820" width="12.85546875" style="237" customWidth="1"/>
    <col min="2821" max="2821" width="10.28515625" style="237" customWidth="1"/>
    <col min="2822" max="2822" width="12.42578125" style="237" customWidth="1"/>
    <col min="2823" max="2823" width="18.85546875" style="237" customWidth="1"/>
    <col min="2824" max="3072" width="9.140625" style="237"/>
    <col min="3073" max="3073" width="5.42578125" style="237" customWidth="1"/>
    <col min="3074" max="3074" width="35" style="237" customWidth="1"/>
    <col min="3075" max="3075" width="9.140625" style="237"/>
    <col min="3076" max="3076" width="12.85546875" style="237" customWidth="1"/>
    <col min="3077" max="3077" width="10.28515625" style="237" customWidth="1"/>
    <col min="3078" max="3078" width="12.42578125" style="237" customWidth="1"/>
    <col min="3079" max="3079" width="18.85546875" style="237" customWidth="1"/>
    <col min="3080" max="3328" width="9.140625" style="237"/>
    <col min="3329" max="3329" width="5.42578125" style="237" customWidth="1"/>
    <col min="3330" max="3330" width="35" style="237" customWidth="1"/>
    <col min="3331" max="3331" width="9.140625" style="237"/>
    <col min="3332" max="3332" width="12.85546875" style="237" customWidth="1"/>
    <col min="3333" max="3333" width="10.28515625" style="237" customWidth="1"/>
    <col min="3334" max="3334" width="12.42578125" style="237" customWidth="1"/>
    <col min="3335" max="3335" width="18.85546875" style="237" customWidth="1"/>
    <col min="3336" max="3584" width="9.140625" style="237"/>
    <col min="3585" max="3585" width="5.42578125" style="237" customWidth="1"/>
    <col min="3586" max="3586" width="35" style="237" customWidth="1"/>
    <col min="3587" max="3587" width="9.140625" style="237"/>
    <col min="3588" max="3588" width="12.85546875" style="237" customWidth="1"/>
    <col min="3589" max="3589" width="10.28515625" style="237" customWidth="1"/>
    <col min="3590" max="3590" width="12.42578125" style="237" customWidth="1"/>
    <col min="3591" max="3591" width="18.85546875" style="237" customWidth="1"/>
    <col min="3592" max="3840" width="9.140625" style="237"/>
    <col min="3841" max="3841" width="5.42578125" style="237" customWidth="1"/>
    <col min="3842" max="3842" width="35" style="237" customWidth="1"/>
    <col min="3843" max="3843" width="9.140625" style="237"/>
    <col min="3844" max="3844" width="12.85546875" style="237" customWidth="1"/>
    <col min="3845" max="3845" width="10.28515625" style="237" customWidth="1"/>
    <col min="3846" max="3846" width="12.42578125" style="237" customWidth="1"/>
    <col min="3847" max="3847" width="18.85546875" style="237" customWidth="1"/>
    <col min="3848" max="4096" width="9.140625" style="237"/>
    <col min="4097" max="4097" width="5.42578125" style="237" customWidth="1"/>
    <col min="4098" max="4098" width="35" style="237" customWidth="1"/>
    <col min="4099" max="4099" width="9.140625" style="237"/>
    <col min="4100" max="4100" width="12.85546875" style="237" customWidth="1"/>
    <col min="4101" max="4101" width="10.28515625" style="237" customWidth="1"/>
    <col min="4102" max="4102" width="12.42578125" style="237" customWidth="1"/>
    <col min="4103" max="4103" width="18.85546875" style="237" customWidth="1"/>
    <col min="4104" max="4352" width="9.140625" style="237"/>
    <col min="4353" max="4353" width="5.42578125" style="237" customWidth="1"/>
    <col min="4354" max="4354" width="35" style="237" customWidth="1"/>
    <col min="4355" max="4355" width="9.140625" style="237"/>
    <col min="4356" max="4356" width="12.85546875" style="237" customWidth="1"/>
    <col min="4357" max="4357" width="10.28515625" style="237" customWidth="1"/>
    <col min="4358" max="4358" width="12.42578125" style="237" customWidth="1"/>
    <col min="4359" max="4359" width="18.85546875" style="237" customWidth="1"/>
    <col min="4360" max="4608" width="9.140625" style="237"/>
    <col min="4609" max="4609" width="5.42578125" style="237" customWidth="1"/>
    <col min="4610" max="4610" width="35" style="237" customWidth="1"/>
    <col min="4611" max="4611" width="9.140625" style="237"/>
    <col min="4612" max="4612" width="12.85546875" style="237" customWidth="1"/>
    <col min="4613" max="4613" width="10.28515625" style="237" customWidth="1"/>
    <col min="4614" max="4614" width="12.42578125" style="237" customWidth="1"/>
    <col min="4615" max="4615" width="18.85546875" style="237" customWidth="1"/>
    <col min="4616" max="4864" width="9.140625" style="237"/>
    <col min="4865" max="4865" width="5.42578125" style="237" customWidth="1"/>
    <col min="4866" max="4866" width="35" style="237" customWidth="1"/>
    <col min="4867" max="4867" width="9.140625" style="237"/>
    <col min="4868" max="4868" width="12.85546875" style="237" customWidth="1"/>
    <col min="4869" max="4869" width="10.28515625" style="237" customWidth="1"/>
    <col min="4870" max="4870" width="12.42578125" style="237" customWidth="1"/>
    <col min="4871" max="4871" width="18.85546875" style="237" customWidth="1"/>
    <col min="4872" max="5120" width="9.140625" style="237"/>
    <col min="5121" max="5121" width="5.42578125" style="237" customWidth="1"/>
    <col min="5122" max="5122" width="35" style="237" customWidth="1"/>
    <col min="5123" max="5123" width="9.140625" style="237"/>
    <col min="5124" max="5124" width="12.85546875" style="237" customWidth="1"/>
    <col min="5125" max="5125" width="10.28515625" style="237" customWidth="1"/>
    <col min="5126" max="5126" width="12.42578125" style="237" customWidth="1"/>
    <col min="5127" max="5127" width="18.85546875" style="237" customWidth="1"/>
    <col min="5128" max="5376" width="9.140625" style="237"/>
    <col min="5377" max="5377" width="5.42578125" style="237" customWidth="1"/>
    <col min="5378" max="5378" width="35" style="237" customWidth="1"/>
    <col min="5379" max="5379" width="9.140625" style="237"/>
    <col min="5380" max="5380" width="12.85546875" style="237" customWidth="1"/>
    <col min="5381" max="5381" width="10.28515625" style="237" customWidth="1"/>
    <col min="5382" max="5382" width="12.42578125" style="237" customWidth="1"/>
    <col min="5383" max="5383" width="18.85546875" style="237" customWidth="1"/>
    <col min="5384" max="5632" width="9.140625" style="237"/>
    <col min="5633" max="5633" width="5.42578125" style="237" customWidth="1"/>
    <col min="5634" max="5634" width="35" style="237" customWidth="1"/>
    <col min="5635" max="5635" width="9.140625" style="237"/>
    <col min="5636" max="5636" width="12.85546875" style="237" customWidth="1"/>
    <col min="5637" max="5637" width="10.28515625" style="237" customWidth="1"/>
    <col min="5638" max="5638" width="12.42578125" style="237" customWidth="1"/>
    <col min="5639" max="5639" width="18.85546875" style="237" customWidth="1"/>
    <col min="5640" max="5888" width="9.140625" style="237"/>
    <col min="5889" max="5889" width="5.42578125" style="237" customWidth="1"/>
    <col min="5890" max="5890" width="35" style="237" customWidth="1"/>
    <col min="5891" max="5891" width="9.140625" style="237"/>
    <col min="5892" max="5892" width="12.85546875" style="237" customWidth="1"/>
    <col min="5893" max="5893" width="10.28515625" style="237" customWidth="1"/>
    <col min="5894" max="5894" width="12.42578125" style="237" customWidth="1"/>
    <col min="5895" max="5895" width="18.85546875" style="237" customWidth="1"/>
    <col min="5896" max="6144" width="9.140625" style="237"/>
    <col min="6145" max="6145" width="5.42578125" style="237" customWidth="1"/>
    <col min="6146" max="6146" width="35" style="237" customWidth="1"/>
    <col min="6147" max="6147" width="9.140625" style="237"/>
    <col min="6148" max="6148" width="12.85546875" style="237" customWidth="1"/>
    <col min="6149" max="6149" width="10.28515625" style="237" customWidth="1"/>
    <col min="6150" max="6150" width="12.42578125" style="237" customWidth="1"/>
    <col min="6151" max="6151" width="18.85546875" style="237" customWidth="1"/>
    <col min="6152" max="6400" width="9.140625" style="237"/>
    <col min="6401" max="6401" width="5.42578125" style="237" customWidth="1"/>
    <col min="6402" max="6402" width="35" style="237" customWidth="1"/>
    <col min="6403" max="6403" width="9.140625" style="237"/>
    <col min="6404" max="6404" width="12.85546875" style="237" customWidth="1"/>
    <col min="6405" max="6405" width="10.28515625" style="237" customWidth="1"/>
    <col min="6406" max="6406" width="12.42578125" style="237" customWidth="1"/>
    <col min="6407" max="6407" width="18.85546875" style="237" customWidth="1"/>
    <col min="6408" max="6656" width="9.140625" style="237"/>
    <col min="6657" max="6657" width="5.42578125" style="237" customWidth="1"/>
    <col min="6658" max="6658" width="35" style="237" customWidth="1"/>
    <col min="6659" max="6659" width="9.140625" style="237"/>
    <col min="6660" max="6660" width="12.85546875" style="237" customWidth="1"/>
    <col min="6661" max="6661" width="10.28515625" style="237" customWidth="1"/>
    <col min="6662" max="6662" width="12.42578125" style="237" customWidth="1"/>
    <col min="6663" max="6663" width="18.85546875" style="237" customWidth="1"/>
    <col min="6664" max="6912" width="9.140625" style="237"/>
    <col min="6913" max="6913" width="5.42578125" style="237" customWidth="1"/>
    <col min="6914" max="6914" width="35" style="237" customWidth="1"/>
    <col min="6915" max="6915" width="9.140625" style="237"/>
    <col min="6916" max="6916" width="12.85546875" style="237" customWidth="1"/>
    <col min="6917" max="6917" width="10.28515625" style="237" customWidth="1"/>
    <col min="6918" max="6918" width="12.42578125" style="237" customWidth="1"/>
    <col min="6919" max="6919" width="18.85546875" style="237" customWidth="1"/>
    <col min="6920" max="7168" width="9.140625" style="237"/>
    <col min="7169" max="7169" width="5.42578125" style="237" customWidth="1"/>
    <col min="7170" max="7170" width="35" style="237" customWidth="1"/>
    <col min="7171" max="7171" width="9.140625" style="237"/>
    <col min="7172" max="7172" width="12.85546875" style="237" customWidth="1"/>
    <col min="7173" max="7173" width="10.28515625" style="237" customWidth="1"/>
    <col min="7174" max="7174" width="12.42578125" style="237" customWidth="1"/>
    <col min="7175" max="7175" width="18.85546875" style="237" customWidth="1"/>
    <col min="7176" max="7424" width="9.140625" style="237"/>
    <col min="7425" max="7425" width="5.42578125" style="237" customWidth="1"/>
    <col min="7426" max="7426" width="35" style="237" customWidth="1"/>
    <col min="7427" max="7427" width="9.140625" style="237"/>
    <col min="7428" max="7428" width="12.85546875" style="237" customWidth="1"/>
    <col min="7429" max="7429" width="10.28515625" style="237" customWidth="1"/>
    <col min="7430" max="7430" width="12.42578125" style="237" customWidth="1"/>
    <col min="7431" max="7431" width="18.85546875" style="237" customWidth="1"/>
    <col min="7432" max="7680" width="9.140625" style="237"/>
    <col min="7681" max="7681" width="5.42578125" style="237" customWidth="1"/>
    <col min="7682" max="7682" width="35" style="237" customWidth="1"/>
    <col min="7683" max="7683" width="9.140625" style="237"/>
    <col min="7684" max="7684" width="12.85546875" style="237" customWidth="1"/>
    <col min="7685" max="7685" width="10.28515625" style="237" customWidth="1"/>
    <col min="7686" max="7686" width="12.42578125" style="237" customWidth="1"/>
    <col min="7687" max="7687" width="18.85546875" style="237" customWidth="1"/>
    <col min="7688" max="7936" width="9.140625" style="237"/>
    <col min="7937" max="7937" width="5.42578125" style="237" customWidth="1"/>
    <col min="7938" max="7938" width="35" style="237" customWidth="1"/>
    <col min="7939" max="7939" width="9.140625" style="237"/>
    <col min="7940" max="7940" width="12.85546875" style="237" customWidth="1"/>
    <col min="7941" max="7941" width="10.28515625" style="237" customWidth="1"/>
    <col min="7942" max="7942" width="12.42578125" style="237" customWidth="1"/>
    <col min="7943" max="7943" width="18.85546875" style="237" customWidth="1"/>
    <col min="7944" max="8192" width="9.140625" style="237"/>
    <col min="8193" max="8193" width="5.42578125" style="237" customWidth="1"/>
    <col min="8194" max="8194" width="35" style="237" customWidth="1"/>
    <col min="8195" max="8195" width="9.140625" style="237"/>
    <col min="8196" max="8196" width="12.85546875" style="237" customWidth="1"/>
    <col min="8197" max="8197" width="10.28515625" style="237" customWidth="1"/>
    <col min="8198" max="8198" width="12.42578125" style="237" customWidth="1"/>
    <col min="8199" max="8199" width="18.85546875" style="237" customWidth="1"/>
    <col min="8200" max="8448" width="9.140625" style="237"/>
    <col min="8449" max="8449" width="5.42578125" style="237" customWidth="1"/>
    <col min="8450" max="8450" width="35" style="237" customWidth="1"/>
    <col min="8451" max="8451" width="9.140625" style="237"/>
    <col min="8452" max="8452" width="12.85546875" style="237" customWidth="1"/>
    <col min="8453" max="8453" width="10.28515625" style="237" customWidth="1"/>
    <col min="8454" max="8454" width="12.42578125" style="237" customWidth="1"/>
    <col min="8455" max="8455" width="18.85546875" style="237" customWidth="1"/>
    <col min="8456" max="8704" width="9.140625" style="237"/>
    <col min="8705" max="8705" width="5.42578125" style="237" customWidth="1"/>
    <col min="8706" max="8706" width="35" style="237" customWidth="1"/>
    <col min="8707" max="8707" width="9.140625" style="237"/>
    <col min="8708" max="8708" width="12.85546875" style="237" customWidth="1"/>
    <col min="8709" max="8709" width="10.28515625" style="237" customWidth="1"/>
    <col min="8710" max="8710" width="12.42578125" style="237" customWidth="1"/>
    <col min="8711" max="8711" width="18.85546875" style="237" customWidth="1"/>
    <col min="8712" max="8960" width="9.140625" style="237"/>
    <col min="8961" max="8961" width="5.42578125" style="237" customWidth="1"/>
    <col min="8962" max="8962" width="35" style="237" customWidth="1"/>
    <col min="8963" max="8963" width="9.140625" style="237"/>
    <col min="8964" max="8964" width="12.85546875" style="237" customWidth="1"/>
    <col min="8965" max="8965" width="10.28515625" style="237" customWidth="1"/>
    <col min="8966" max="8966" width="12.42578125" style="237" customWidth="1"/>
    <col min="8967" max="8967" width="18.85546875" style="237" customWidth="1"/>
    <col min="8968" max="9216" width="9.140625" style="237"/>
    <col min="9217" max="9217" width="5.42578125" style="237" customWidth="1"/>
    <col min="9218" max="9218" width="35" style="237" customWidth="1"/>
    <col min="9219" max="9219" width="9.140625" style="237"/>
    <col min="9220" max="9220" width="12.85546875" style="237" customWidth="1"/>
    <col min="9221" max="9221" width="10.28515625" style="237" customWidth="1"/>
    <col min="9222" max="9222" width="12.42578125" style="237" customWidth="1"/>
    <col min="9223" max="9223" width="18.85546875" style="237" customWidth="1"/>
    <col min="9224" max="9472" width="9.140625" style="237"/>
    <col min="9473" max="9473" width="5.42578125" style="237" customWidth="1"/>
    <col min="9474" max="9474" width="35" style="237" customWidth="1"/>
    <col min="9475" max="9475" width="9.140625" style="237"/>
    <col min="9476" max="9476" width="12.85546875" style="237" customWidth="1"/>
    <col min="9477" max="9477" width="10.28515625" style="237" customWidth="1"/>
    <col min="9478" max="9478" width="12.42578125" style="237" customWidth="1"/>
    <col min="9479" max="9479" width="18.85546875" style="237" customWidth="1"/>
    <col min="9480" max="9728" width="9.140625" style="237"/>
    <col min="9729" max="9729" width="5.42578125" style="237" customWidth="1"/>
    <col min="9730" max="9730" width="35" style="237" customWidth="1"/>
    <col min="9731" max="9731" width="9.140625" style="237"/>
    <col min="9732" max="9732" width="12.85546875" style="237" customWidth="1"/>
    <col min="9733" max="9733" width="10.28515625" style="237" customWidth="1"/>
    <col min="9734" max="9734" width="12.42578125" style="237" customWidth="1"/>
    <col min="9735" max="9735" width="18.85546875" style="237" customWidth="1"/>
    <col min="9736" max="9984" width="9.140625" style="237"/>
    <col min="9985" max="9985" width="5.42578125" style="237" customWidth="1"/>
    <col min="9986" max="9986" width="35" style="237" customWidth="1"/>
    <col min="9987" max="9987" width="9.140625" style="237"/>
    <col min="9988" max="9988" width="12.85546875" style="237" customWidth="1"/>
    <col min="9989" max="9989" width="10.28515625" style="237" customWidth="1"/>
    <col min="9990" max="9990" width="12.42578125" style="237" customWidth="1"/>
    <col min="9991" max="9991" width="18.85546875" style="237" customWidth="1"/>
    <col min="9992" max="10240" width="9.140625" style="237"/>
    <col min="10241" max="10241" width="5.42578125" style="237" customWidth="1"/>
    <col min="10242" max="10242" width="35" style="237" customWidth="1"/>
    <col min="10243" max="10243" width="9.140625" style="237"/>
    <col min="10244" max="10244" width="12.85546875" style="237" customWidth="1"/>
    <col min="10245" max="10245" width="10.28515625" style="237" customWidth="1"/>
    <col min="10246" max="10246" width="12.42578125" style="237" customWidth="1"/>
    <col min="10247" max="10247" width="18.85546875" style="237" customWidth="1"/>
    <col min="10248" max="10496" width="9.140625" style="237"/>
    <col min="10497" max="10497" width="5.42578125" style="237" customWidth="1"/>
    <col min="10498" max="10498" width="35" style="237" customWidth="1"/>
    <col min="10499" max="10499" width="9.140625" style="237"/>
    <col min="10500" max="10500" width="12.85546875" style="237" customWidth="1"/>
    <col min="10501" max="10501" width="10.28515625" style="237" customWidth="1"/>
    <col min="10502" max="10502" width="12.42578125" style="237" customWidth="1"/>
    <col min="10503" max="10503" width="18.85546875" style="237" customWidth="1"/>
    <col min="10504" max="10752" width="9.140625" style="237"/>
    <col min="10753" max="10753" width="5.42578125" style="237" customWidth="1"/>
    <col min="10754" max="10754" width="35" style="237" customWidth="1"/>
    <col min="10755" max="10755" width="9.140625" style="237"/>
    <col min="10756" max="10756" width="12.85546875" style="237" customWidth="1"/>
    <col min="10757" max="10757" width="10.28515625" style="237" customWidth="1"/>
    <col min="10758" max="10758" width="12.42578125" style="237" customWidth="1"/>
    <col min="10759" max="10759" width="18.85546875" style="237" customWidth="1"/>
    <col min="10760" max="11008" width="9.140625" style="237"/>
    <col min="11009" max="11009" width="5.42578125" style="237" customWidth="1"/>
    <col min="11010" max="11010" width="35" style="237" customWidth="1"/>
    <col min="11011" max="11011" width="9.140625" style="237"/>
    <col min="11012" max="11012" width="12.85546875" style="237" customWidth="1"/>
    <col min="11013" max="11013" width="10.28515625" style="237" customWidth="1"/>
    <col min="11014" max="11014" width="12.42578125" style="237" customWidth="1"/>
    <col min="11015" max="11015" width="18.85546875" style="237" customWidth="1"/>
    <col min="11016" max="11264" width="9.140625" style="237"/>
    <col min="11265" max="11265" width="5.42578125" style="237" customWidth="1"/>
    <col min="11266" max="11266" width="35" style="237" customWidth="1"/>
    <col min="11267" max="11267" width="9.140625" style="237"/>
    <col min="11268" max="11268" width="12.85546875" style="237" customWidth="1"/>
    <col min="11269" max="11269" width="10.28515625" style="237" customWidth="1"/>
    <col min="11270" max="11270" width="12.42578125" style="237" customWidth="1"/>
    <col min="11271" max="11271" width="18.85546875" style="237" customWidth="1"/>
    <col min="11272" max="11520" width="9.140625" style="237"/>
    <col min="11521" max="11521" width="5.42578125" style="237" customWidth="1"/>
    <col min="11522" max="11522" width="35" style="237" customWidth="1"/>
    <col min="11523" max="11523" width="9.140625" style="237"/>
    <col min="11524" max="11524" width="12.85546875" style="237" customWidth="1"/>
    <col min="11525" max="11525" width="10.28515625" style="237" customWidth="1"/>
    <col min="11526" max="11526" width="12.42578125" style="237" customWidth="1"/>
    <col min="11527" max="11527" width="18.85546875" style="237" customWidth="1"/>
    <col min="11528" max="11776" width="9.140625" style="237"/>
    <col min="11777" max="11777" width="5.42578125" style="237" customWidth="1"/>
    <col min="11778" max="11778" width="35" style="237" customWidth="1"/>
    <col min="11779" max="11779" width="9.140625" style="237"/>
    <col min="11780" max="11780" width="12.85546875" style="237" customWidth="1"/>
    <col min="11781" max="11781" width="10.28515625" style="237" customWidth="1"/>
    <col min="11782" max="11782" width="12.42578125" style="237" customWidth="1"/>
    <col min="11783" max="11783" width="18.85546875" style="237" customWidth="1"/>
    <col min="11784" max="12032" width="9.140625" style="237"/>
    <col min="12033" max="12033" width="5.42578125" style="237" customWidth="1"/>
    <col min="12034" max="12034" width="35" style="237" customWidth="1"/>
    <col min="12035" max="12035" width="9.140625" style="237"/>
    <col min="12036" max="12036" width="12.85546875" style="237" customWidth="1"/>
    <col min="12037" max="12037" width="10.28515625" style="237" customWidth="1"/>
    <col min="12038" max="12038" width="12.42578125" style="237" customWidth="1"/>
    <col min="12039" max="12039" width="18.85546875" style="237" customWidth="1"/>
    <col min="12040" max="12288" width="9.140625" style="237"/>
    <col min="12289" max="12289" width="5.42578125" style="237" customWidth="1"/>
    <col min="12290" max="12290" width="35" style="237" customWidth="1"/>
    <col min="12291" max="12291" width="9.140625" style="237"/>
    <col min="12292" max="12292" width="12.85546875" style="237" customWidth="1"/>
    <col min="12293" max="12293" width="10.28515625" style="237" customWidth="1"/>
    <col min="12294" max="12294" width="12.42578125" style="237" customWidth="1"/>
    <col min="12295" max="12295" width="18.85546875" style="237" customWidth="1"/>
    <col min="12296" max="12544" width="9.140625" style="237"/>
    <col min="12545" max="12545" width="5.42578125" style="237" customWidth="1"/>
    <col min="12546" max="12546" width="35" style="237" customWidth="1"/>
    <col min="12547" max="12547" width="9.140625" style="237"/>
    <col min="12548" max="12548" width="12.85546875" style="237" customWidth="1"/>
    <col min="12549" max="12549" width="10.28515625" style="237" customWidth="1"/>
    <col min="12550" max="12550" width="12.42578125" style="237" customWidth="1"/>
    <col min="12551" max="12551" width="18.85546875" style="237" customWidth="1"/>
    <col min="12552" max="12800" width="9.140625" style="237"/>
    <col min="12801" max="12801" width="5.42578125" style="237" customWidth="1"/>
    <col min="12802" max="12802" width="35" style="237" customWidth="1"/>
    <col min="12803" max="12803" width="9.140625" style="237"/>
    <col min="12804" max="12804" width="12.85546875" style="237" customWidth="1"/>
    <col min="12805" max="12805" width="10.28515625" style="237" customWidth="1"/>
    <col min="12806" max="12806" width="12.42578125" style="237" customWidth="1"/>
    <col min="12807" max="12807" width="18.85546875" style="237" customWidth="1"/>
    <col min="12808" max="13056" width="9.140625" style="237"/>
    <col min="13057" max="13057" width="5.42578125" style="237" customWidth="1"/>
    <col min="13058" max="13058" width="35" style="237" customWidth="1"/>
    <col min="13059" max="13059" width="9.140625" style="237"/>
    <col min="13060" max="13060" width="12.85546875" style="237" customWidth="1"/>
    <col min="13061" max="13061" width="10.28515625" style="237" customWidth="1"/>
    <col min="13062" max="13062" width="12.42578125" style="237" customWidth="1"/>
    <col min="13063" max="13063" width="18.85546875" style="237" customWidth="1"/>
    <col min="13064" max="13312" width="9.140625" style="237"/>
    <col min="13313" max="13313" width="5.42578125" style="237" customWidth="1"/>
    <col min="13314" max="13314" width="35" style="237" customWidth="1"/>
    <col min="13315" max="13315" width="9.140625" style="237"/>
    <col min="13316" max="13316" width="12.85546875" style="237" customWidth="1"/>
    <col min="13317" max="13317" width="10.28515625" style="237" customWidth="1"/>
    <col min="13318" max="13318" width="12.42578125" style="237" customWidth="1"/>
    <col min="13319" max="13319" width="18.85546875" style="237" customWidth="1"/>
    <col min="13320" max="13568" width="9.140625" style="237"/>
    <col min="13569" max="13569" width="5.42578125" style="237" customWidth="1"/>
    <col min="13570" max="13570" width="35" style="237" customWidth="1"/>
    <col min="13571" max="13571" width="9.140625" style="237"/>
    <col min="13572" max="13572" width="12.85546875" style="237" customWidth="1"/>
    <col min="13573" max="13573" width="10.28515625" style="237" customWidth="1"/>
    <col min="13574" max="13574" width="12.42578125" style="237" customWidth="1"/>
    <col min="13575" max="13575" width="18.85546875" style="237" customWidth="1"/>
    <col min="13576" max="13824" width="9.140625" style="237"/>
    <col min="13825" max="13825" width="5.42578125" style="237" customWidth="1"/>
    <col min="13826" max="13826" width="35" style="237" customWidth="1"/>
    <col min="13827" max="13827" width="9.140625" style="237"/>
    <col min="13828" max="13828" width="12.85546875" style="237" customWidth="1"/>
    <col min="13829" max="13829" width="10.28515625" style="237" customWidth="1"/>
    <col min="13830" max="13830" width="12.42578125" style="237" customWidth="1"/>
    <col min="13831" max="13831" width="18.85546875" style="237" customWidth="1"/>
    <col min="13832" max="14080" width="9.140625" style="237"/>
    <col min="14081" max="14081" width="5.42578125" style="237" customWidth="1"/>
    <col min="14082" max="14082" width="35" style="237" customWidth="1"/>
    <col min="14083" max="14083" width="9.140625" style="237"/>
    <col min="14084" max="14084" width="12.85546875" style="237" customWidth="1"/>
    <col min="14085" max="14085" width="10.28515625" style="237" customWidth="1"/>
    <col min="14086" max="14086" width="12.42578125" style="237" customWidth="1"/>
    <col min="14087" max="14087" width="18.85546875" style="237" customWidth="1"/>
    <col min="14088" max="14336" width="9.140625" style="237"/>
    <col min="14337" max="14337" width="5.42578125" style="237" customWidth="1"/>
    <col min="14338" max="14338" width="35" style="237" customWidth="1"/>
    <col min="14339" max="14339" width="9.140625" style="237"/>
    <col min="14340" max="14340" width="12.85546875" style="237" customWidth="1"/>
    <col min="14341" max="14341" width="10.28515625" style="237" customWidth="1"/>
    <col min="14342" max="14342" width="12.42578125" style="237" customWidth="1"/>
    <col min="14343" max="14343" width="18.85546875" style="237" customWidth="1"/>
    <col min="14344" max="14592" width="9.140625" style="237"/>
    <col min="14593" max="14593" width="5.42578125" style="237" customWidth="1"/>
    <col min="14594" max="14594" width="35" style="237" customWidth="1"/>
    <col min="14595" max="14595" width="9.140625" style="237"/>
    <col min="14596" max="14596" width="12.85546875" style="237" customWidth="1"/>
    <col min="14597" max="14597" width="10.28515625" style="237" customWidth="1"/>
    <col min="14598" max="14598" width="12.42578125" style="237" customWidth="1"/>
    <col min="14599" max="14599" width="18.85546875" style="237" customWidth="1"/>
    <col min="14600" max="14848" width="9.140625" style="237"/>
    <col min="14849" max="14849" width="5.42578125" style="237" customWidth="1"/>
    <col min="14850" max="14850" width="35" style="237" customWidth="1"/>
    <col min="14851" max="14851" width="9.140625" style="237"/>
    <col min="14852" max="14852" width="12.85546875" style="237" customWidth="1"/>
    <col min="14853" max="14853" width="10.28515625" style="237" customWidth="1"/>
    <col min="14854" max="14854" width="12.42578125" style="237" customWidth="1"/>
    <col min="14855" max="14855" width="18.85546875" style="237" customWidth="1"/>
    <col min="14856" max="15104" width="9.140625" style="237"/>
    <col min="15105" max="15105" width="5.42578125" style="237" customWidth="1"/>
    <col min="15106" max="15106" width="35" style="237" customWidth="1"/>
    <col min="15107" max="15107" width="9.140625" style="237"/>
    <col min="15108" max="15108" width="12.85546875" style="237" customWidth="1"/>
    <col min="15109" max="15109" width="10.28515625" style="237" customWidth="1"/>
    <col min="15110" max="15110" width="12.42578125" style="237" customWidth="1"/>
    <col min="15111" max="15111" width="18.85546875" style="237" customWidth="1"/>
    <col min="15112" max="15360" width="9.140625" style="237"/>
    <col min="15361" max="15361" width="5.42578125" style="237" customWidth="1"/>
    <col min="15362" max="15362" width="35" style="237" customWidth="1"/>
    <col min="15363" max="15363" width="9.140625" style="237"/>
    <col min="15364" max="15364" width="12.85546875" style="237" customWidth="1"/>
    <col min="15365" max="15365" width="10.28515625" style="237" customWidth="1"/>
    <col min="15366" max="15366" width="12.42578125" style="237" customWidth="1"/>
    <col min="15367" max="15367" width="18.85546875" style="237" customWidth="1"/>
    <col min="15368" max="15616" width="9.140625" style="237"/>
    <col min="15617" max="15617" width="5.42578125" style="237" customWidth="1"/>
    <col min="15618" max="15618" width="35" style="237" customWidth="1"/>
    <col min="15619" max="15619" width="9.140625" style="237"/>
    <col min="15620" max="15620" width="12.85546875" style="237" customWidth="1"/>
    <col min="15621" max="15621" width="10.28515625" style="237" customWidth="1"/>
    <col min="15622" max="15622" width="12.42578125" style="237" customWidth="1"/>
    <col min="15623" max="15623" width="18.85546875" style="237" customWidth="1"/>
    <col min="15624" max="15872" width="9.140625" style="237"/>
    <col min="15873" max="15873" width="5.42578125" style="237" customWidth="1"/>
    <col min="15874" max="15874" width="35" style="237" customWidth="1"/>
    <col min="15875" max="15875" width="9.140625" style="237"/>
    <col min="15876" max="15876" width="12.85546875" style="237" customWidth="1"/>
    <col min="15877" max="15877" width="10.28515625" style="237" customWidth="1"/>
    <col min="15878" max="15878" width="12.42578125" style="237" customWidth="1"/>
    <col min="15879" max="15879" width="18.85546875" style="237" customWidth="1"/>
    <col min="15880" max="16128" width="9.140625" style="237"/>
    <col min="16129" max="16129" width="5.42578125" style="237" customWidth="1"/>
    <col min="16130" max="16130" width="35" style="237" customWidth="1"/>
    <col min="16131" max="16131" width="9.140625" style="237"/>
    <col min="16132" max="16132" width="12.85546875" style="237" customWidth="1"/>
    <col min="16133" max="16133" width="10.28515625" style="237" customWidth="1"/>
    <col min="16134" max="16134" width="12.42578125" style="237" customWidth="1"/>
    <col min="16135" max="16135" width="18.85546875" style="237" customWidth="1"/>
    <col min="16136" max="16384" width="9.140625" style="237"/>
  </cols>
  <sheetData>
    <row r="1" spans="1:12" ht="56.25" customHeight="1">
      <c r="A1" s="751" t="s">
        <v>269</v>
      </c>
      <c r="B1" s="751"/>
      <c r="C1" s="751"/>
      <c r="D1" s="751"/>
      <c r="E1" s="751"/>
      <c r="F1" s="751"/>
      <c r="G1" s="751"/>
    </row>
    <row r="2" spans="1:12" ht="13.5" thickBot="1"/>
    <row r="3" spans="1:12" s="585" customFormat="1" ht="30" customHeight="1">
      <c r="A3" s="743" t="s">
        <v>270</v>
      </c>
      <c r="B3" s="744"/>
      <c r="C3" s="744"/>
      <c r="D3" s="744"/>
      <c r="E3" s="744"/>
      <c r="F3" s="744"/>
      <c r="G3" s="648">
        <f>G4</f>
        <v>14631594</v>
      </c>
    </row>
    <row r="4" spans="1:12" ht="25.5" customHeight="1">
      <c r="A4" s="748" t="s">
        <v>271</v>
      </c>
      <c r="B4" s="749"/>
      <c r="C4" s="749"/>
      <c r="D4" s="749"/>
      <c r="E4" s="749"/>
      <c r="F4" s="750"/>
      <c r="G4" s="649">
        <f>G5</f>
        <v>14631594</v>
      </c>
    </row>
    <row r="5" spans="1:12" ht="16.5" thickBot="1">
      <c r="A5" s="741" t="s">
        <v>272</v>
      </c>
      <c r="B5" s="742"/>
      <c r="C5" s="742"/>
      <c r="D5" s="742"/>
      <c r="E5" s="742"/>
      <c r="F5" s="742"/>
      <c r="G5" s="396">
        <f>14631593.62+0.38</f>
        <v>14631594</v>
      </c>
    </row>
    <row r="6" spans="1:12" ht="36" customHeight="1" thickBot="1">
      <c r="A6" s="238"/>
      <c r="B6" s="238"/>
      <c r="C6" s="238"/>
      <c r="D6" s="238"/>
      <c r="E6" s="238"/>
      <c r="F6" s="238"/>
      <c r="G6" s="651"/>
    </row>
    <row r="7" spans="1:12" s="585" customFormat="1" ht="36.75" customHeight="1">
      <c r="A7" s="743" t="s">
        <v>273</v>
      </c>
      <c r="B7" s="744"/>
      <c r="C7" s="744"/>
      <c r="D7" s="744"/>
      <c r="E7" s="744"/>
      <c r="F7" s="744"/>
      <c r="G7" s="648">
        <f>G8</f>
        <v>4418741.3880000003</v>
      </c>
    </row>
    <row r="8" spans="1:12" ht="21" customHeight="1">
      <c r="A8" s="748" t="s">
        <v>274</v>
      </c>
      <c r="B8" s="749"/>
      <c r="C8" s="749"/>
      <c r="D8" s="749"/>
      <c r="E8" s="749"/>
      <c r="F8" s="750"/>
      <c r="G8" s="649">
        <f>G9</f>
        <v>4418741.3880000003</v>
      </c>
    </row>
    <row r="9" spans="1:12" ht="16.5" thickBot="1">
      <c r="A9" s="741" t="s">
        <v>275</v>
      </c>
      <c r="B9" s="742"/>
      <c r="C9" s="742"/>
      <c r="D9" s="742"/>
      <c r="E9" s="742"/>
      <c r="F9" s="742"/>
      <c r="G9" s="397">
        <f>G3*30.2%</f>
        <v>4418741.3880000003</v>
      </c>
    </row>
    <row r="10" spans="1:12" ht="36" customHeight="1" thickBot="1">
      <c r="A10" s="238"/>
      <c r="B10" s="238"/>
      <c r="C10" s="238"/>
      <c r="D10" s="238"/>
      <c r="E10" s="238"/>
      <c r="F10" s="238"/>
      <c r="G10" s="651"/>
    </row>
    <row r="11" spans="1:12" ht="24" customHeight="1">
      <c r="A11" s="743" t="s">
        <v>276</v>
      </c>
      <c r="B11" s="744"/>
      <c r="C11" s="744"/>
      <c r="D11" s="744"/>
      <c r="E11" s="744"/>
      <c r="F11" s="744"/>
      <c r="G11" s="648">
        <f>G13+G19+G40</f>
        <v>797550</v>
      </c>
    </row>
    <row r="12" spans="1:12" ht="36" customHeight="1">
      <c r="A12" s="238"/>
      <c r="B12" s="238"/>
      <c r="C12" s="238"/>
      <c r="D12" s="238"/>
      <c r="E12" s="238"/>
      <c r="F12" s="238"/>
      <c r="G12" s="651"/>
    </row>
    <row r="13" spans="1:12" ht="21" customHeight="1">
      <c r="A13" s="745" t="s">
        <v>277</v>
      </c>
      <c r="B13" s="746"/>
      <c r="C13" s="746"/>
      <c r="D13" s="746"/>
      <c r="E13" s="746"/>
      <c r="F13" s="747"/>
      <c r="G13" s="649">
        <f>G17</f>
        <v>9450</v>
      </c>
    </row>
    <row r="14" spans="1:12" ht="15.75">
      <c r="A14" s="755" t="s">
        <v>278</v>
      </c>
      <c r="B14" s="756"/>
      <c r="C14" s="756"/>
      <c r="D14" s="756"/>
      <c r="E14" s="756"/>
      <c r="F14" s="756"/>
      <c r="G14" s="757"/>
    </row>
    <row r="15" spans="1:12" ht="31.5">
      <c r="A15" s="239" t="s">
        <v>138</v>
      </c>
      <c r="B15" s="584" t="s">
        <v>279</v>
      </c>
      <c r="C15" s="241" t="s">
        <v>280</v>
      </c>
      <c r="D15" s="241" t="s">
        <v>281</v>
      </c>
      <c r="E15" s="241" t="s">
        <v>282</v>
      </c>
      <c r="F15" s="241" t="s">
        <v>283</v>
      </c>
      <c r="G15" s="652" t="s">
        <v>284</v>
      </c>
    </row>
    <row r="16" spans="1:12" ht="15.75">
      <c r="A16" s="242">
        <v>1</v>
      </c>
      <c r="B16" s="243" t="s">
        <v>285</v>
      </c>
      <c r="C16" s="244">
        <v>1</v>
      </c>
      <c r="D16" s="245">
        <v>27</v>
      </c>
      <c r="E16" s="246" t="s">
        <v>266</v>
      </c>
      <c r="F16" s="244">
        <v>1</v>
      </c>
      <c r="G16" s="398">
        <f>C16*D16*E16*F16</f>
        <v>9450</v>
      </c>
      <c r="L16" s="247"/>
    </row>
    <row r="17" spans="1:7" ht="15.75">
      <c r="A17" s="755" t="s">
        <v>222</v>
      </c>
      <c r="B17" s="756"/>
      <c r="C17" s="756"/>
      <c r="D17" s="756"/>
      <c r="E17" s="756"/>
      <c r="F17" s="756"/>
      <c r="G17" s="399">
        <f>SUM(G16:G16)</f>
        <v>9450</v>
      </c>
    </row>
    <row r="18" spans="1:7" ht="19.5" customHeight="1">
      <c r="A18" s="249"/>
      <c r="B18" s="250"/>
      <c r="C18" s="250"/>
      <c r="D18" s="250"/>
      <c r="E18" s="250"/>
      <c r="F18" s="250"/>
      <c r="G18" s="653"/>
    </row>
    <row r="19" spans="1:7" ht="19.5" customHeight="1">
      <c r="A19" s="745" t="s">
        <v>286</v>
      </c>
      <c r="B19" s="746"/>
      <c r="C19" s="746"/>
      <c r="D19" s="746"/>
      <c r="E19" s="746"/>
      <c r="F19" s="747"/>
      <c r="G19" s="649">
        <f>G30</f>
        <v>753000</v>
      </c>
    </row>
    <row r="20" spans="1:7" ht="15.75">
      <c r="A20" s="771" t="s">
        <v>287</v>
      </c>
      <c r="B20" s="772"/>
      <c r="C20" s="772"/>
      <c r="D20" s="772"/>
      <c r="E20" s="772"/>
      <c r="F20" s="772"/>
      <c r="G20" s="773"/>
    </row>
    <row r="21" spans="1:7" ht="30" customHeight="1">
      <c r="A21" s="251" t="s">
        <v>138</v>
      </c>
      <c r="B21" s="376" t="s">
        <v>288</v>
      </c>
      <c r="C21" s="377" t="s">
        <v>280</v>
      </c>
      <c r="D21" s="378" t="s">
        <v>289</v>
      </c>
      <c r="E21" s="774" t="s">
        <v>290</v>
      </c>
      <c r="F21" s="774"/>
      <c r="G21" s="654" t="s">
        <v>284</v>
      </c>
    </row>
    <row r="22" spans="1:7" ht="19.5" customHeight="1">
      <c r="A22" s="242">
        <v>1</v>
      </c>
      <c r="B22" s="252" t="s">
        <v>400</v>
      </c>
      <c r="C22" s="253">
        <v>1</v>
      </c>
      <c r="D22" s="254" t="s">
        <v>402</v>
      </c>
      <c r="E22" s="739" t="s">
        <v>420</v>
      </c>
      <c r="F22" s="739"/>
      <c r="G22" s="643">
        <v>44000</v>
      </c>
    </row>
    <row r="23" spans="1:7" ht="32.25" customHeight="1">
      <c r="A23" s="242">
        <v>2</v>
      </c>
      <c r="B23" s="252" t="s">
        <v>414</v>
      </c>
      <c r="C23" s="375">
        <v>2</v>
      </c>
      <c r="D23" s="254" t="s">
        <v>416</v>
      </c>
      <c r="E23" s="739" t="s">
        <v>405</v>
      </c>
      <c r="F23" s="739"/>
      <c r="G23" s="643">
        <v>168000</v>
      </c>
    </row>
    <row r="24" spans="1:7" ht="20.25" customHeight="1">
      <c r="A24" s="242">
        <v>3</v>
      </c>
      <c r="B24" s="252" t="s">
        <v>415</v>
      </c>
      <c r="C24" s="408">
        <v>1</v>
      </c>
      <c r="D24" s="254" t="s">
        <v>413</v>
      </c>
      <c r="E24" s="739" t="s">
        <v>421</v>
      </c>
      <c r="F24" s="739"/>
      <c r="G24" s="643">
        <v>84000</v>
      </c>
    </row>
    <row r="25" spans="1:7" ht="49.5" customHeight="1">
      <c r="A25" s="242">
        <v>4</v>
      </c>
      <c r="B25" s="252" t="s">
        <v>414</v>
      </c>
      <c r="C25" s="408">
        <v>3</v>
      </c>
      <c r="D25" s="254" t="s">
        <v>418</v>
      </c>
      <c r="E25" s="739" t="s">
        <v>419</v>
      </c>
      <c r="F25" s="739"/>
      <c r="G25" s="643">
        <v>231000</v>
      </c>
    </row>
    <row r="26" spans="1:7" ht="35.25" customHeight="1">
      <c r="A26" s="242">
        <v>5</v>
      </c>
      <c r="B26" s="252" t="s">
        <v>404</v>
      </c>
      <c r="C26" s="407">
        <v>1</v>
      </c>
      <c r="D26" s="254" t="s">
        <v>40</v>
      </c>
      <c r="E26" s="740" t="s">
        <v>422</v>
      </c>
      <c r="F26" s="740"/>
      <c r="G26" s="643">
        <v>56000</v>
      </c>
    </row>
    <row r="27" spans="1:7" ht="30.75" customHeight="1">
      <c r="A27" s="242">
        <v>6</v>
      </c>
      <c r="B27" s="252" t="s">
        <v>400</v>
      </c>
      <c r="C27" s="409">
        <v>2</v>
      </c>
      <c r="D27" s="254" t="s">
        <v>424</v>
      </c>
      <c r="E27" s="739" t="s">
        <v>425</v>
      </c>
      <c r="F27" s="739"/>
      <c r="G27" s="643">
        <v>88000</v>
      </c>
    </row>
    <row r="28" spans="1:7" s="383" customFormat="1" ht="31.5">
      <c r="A28" s="379">
        <v>7</v>
      </c>
      <c r="B28" s="380" t="s">
        <v>401</v>
      </c>
      <c r="C28" s="381">
        <v>1</v>
      </c>
      <c r="D28" s="382" t="s">
        <v>403</v>
      </c>
      <c r="E28" s="740" t="s">
        <v>423</v>
      </c>
      <c r="F28" s="740"/>
      <c r="G28" s="644">
        <v>82000</v>
      </c>
    </row>
    <row r="29" spans="1:7" ht="15.75" hidden="1">
      <c r="A29" s="242" t="s">
        <v>291</v>
      </c>
      <c r="B29" s="255"/>
      <c r="C29" s="258"/>
      <c r="D29" s="257"/>
      <c r="E29" s="761"/>
      <c r="F29" s="761"/>
      <c r="G29" s="645">
        <f>C29*F29*2</f>
        <v>0</v>
      </c>
    </row>
    <row r="30" spans="1:7" ht="15" customHeight="1">
      <c r="A30" s="755" t="s">
        <v>222</v>
      </c>
      <c r="B30" s="756"/>
      <c r="C30" s="756"/>
      <c r="D30" s="756"/>
      <c r="E30" s="756"/>
      <c r="F30" s="756"/>
      <c r="G30" s="646">
        <f>SUM(G22:G29)</f>
        <v>753000</v>
      </c>
    </row>
    <row r="31" spans="1:7" ht="30.75" hidden="1" customHeight="1">
      <c r="A31" s="259"/>
      <c r="B31" s="260"/>
      <c r="C31" s="260"/>
      <c r="D31" s="260"/>
      <c r="E31" s="260"/>
      <c r="F31" s="260"/>
      <c r="G31" s="655"/>
    </row>
    <row r="32" spans="1:7" ht="15.75" hidden="1" customHeight="1">
      <c r="A32" s="762" t="s">
        <v>292</v>
      </c>
      <c r="B32" s="763"/>
      <c r="C32" s="763"/>
      <c r="D32" s="763"/>
      <c r="E32" s="763"/>
      <c r="F32" s="764"/>
      <c r="G32" s="656">
        <f>G37</f>
        <v>0</v>
      </c>
    </row>
    <row r="33" spans="1:8" ht="15.75" hidden="1">
      <c r="A33" s="765" t="s">
        <v>293</v>
      </c>
      <c r="B33" s="766"/>
      <c r="C33" s="766"/>
      <c r="D33" s="766"/>
      <c r="E33" s="766"/>
      <c r="F33" s="766"/>
      <c r="G33" s="767"/>
    </row>
    <row r="34" spans="1:8" ht="15.75" hidden="1">
      <c r="A34" s="262" t="s">
        <v>138</v>
      </c>
      <c r="B34" s="263" t="s">
        <v>289</v>
      </c>
      <c r="C34" s="768" t="s">
        <v>288</v>
      </c>
      <c r="D34" s="769"/>
      <c r="E34" s="770"/>
      <c r="F34" s="240" t="s">
        <v>294</v>
      </c>
      <c r="G34" s="657" t="s">
        <v>284</v>
      </c>
    </row>
    <row r="35" spans="1:8" ht="15.75" hidden="1">
      <c r="A35" s="262">
        <v>1</v>
      </c>
      <c r="B35" s="264"/>
      <c r="C35" s="758"/>
      <c r="D35" s="759"/>
      <c r="E35" s="760"/>
      <c r="F35" s="265"/>
      <c r="G35" s="658"/>
    </row>
    <row r="36" spans="1:8" ht="15.75" hidden="1">
      <c r="A36" s="267" t="s">
        <v>291</v>
      </c>
      <c r="B36" s="264"/>
      <c r="C36" s="758"/>
      <c r="D36" s="759"/>
      <c r="E36" s="760"/>
      <c r="F36" s="265"/>
      <c r="G36" s="659">
        <f>F36*2</f>
        <v>0</v>
      </c>
    </row>
    <row r="37" spans="1:8" ht="15.75" hidden="1">
      <c r="A37" s="783" t="s">
        <v>222</v>
      </c>
      <c r="B37" s="784"/>
      <c r="C37" s="784"/>
      <c r="D37" s="784"/>
      <c r="E37" s="784"/>
      <c r="F37" s="785"/>
      <c r="G37" s="660"/>
    </row>
    <row r="38" spans="1:8" ht="16.5" thickBot="1">
      <c r="A38" s="270"/>
      <c r="B38" s="271"/>
      <c r="C38" s="271"/>
      <c r="D38" s="775"/>
      <c r="E38" s="775"/>
      <c r="F38" s="775"/>
      <c r="G38" s="661"/>
      <c r="H38" s="406"/>
    </row>
    <row r="39" spans="1:8" ht="30.95" hidden="1" customHeight="1">
      <c r="A39" s="259"/>
      <c r="B39" s="260"/>
      <c r="C39" s="260"/>
      <c r="D39" s="260"/>
      <c r="E39" s="260"/>
      <c r="F39" s="260"/>
      <c r="G39" s="655"/>
    </row>
    <row r="40" spans="1:8" ht="16.5" thickBot="1">
      <c r="A40" s="786" t="s">
        <v>295</v>
      </c>
      <c r="B40" s="787"/>
      <c r="C40" s="787"/>
      <c r="D40" s="787"/>
      <c r="E40" s="787"/>
      <c r="F40" s="788"/>
      <c r="G40" s="649">
        <f>G46+G51</f>
        <v>35100</v>
      </c>
    </row>
    <row r="41" spans="1:8" ht="0.75" customHeight="1">
      <c r="A41" s="789" t="s">
        <v>296</v>
      </c>
      <c r="B41" s="790"/>
      <c r="C41" s="790"/>
      <c r="D41" s="790"/>
      <c r="E41" s="790"/>
      <c r="F41" s="790"/>
      <c r="G41" s="791"/>
    </row>
    <row r="42" spans="1:8" ht="30" hidden="1">
      <c r="A42" s="272" t="s">
        <v>138</v>
      </c>
      <c r="B42" s="273" t="s">
        <v>297</v>
      </c>
      <c r="C42" s="274" t="s">
        <v>280</v>
      </c>
      <c r="D42" s="274" t="s">
        <v>294</v>
      </c>
      <c r="E42" s="274" t="s">
        <v>298</v>
      </c>
      <c r="F42" s="274" t="s">
        <v>283</v>
      </c>
      <c r="G42" s="652" t="s">
        <v>284</v>
      </c>
    </row>
    <row r="43" spans="1:8" ht="15.75" hidden="1">
      <c r="A43" s="239">
        <v>1</v>
      </c>
      <c r="B43" s="243"/>
      <c r="C43" s="244"/>
      <c r="D43" s="275"/>
      <c r="E43" s="276"/>
      <c r="F43" s="244"/>
      <c r="G43" s="398"/>
    </row>
    <row r="44" spans="1:8" ht="15.75" hidden="1">
      <c r="A44" s="239"/>
      <c r="B44" s="243"/>
      <c r="C44" s="244"/>
      <c r="D44" s="275"/>
      <c r="E44" s="276"/>
      <c r="F44" s="244"/>
      <c r="G44" s="398"/>
    </row>
    <row r="45" spans="1:8" ht="15.75" hidden="1">
      <c r="A45" s="242" t="s">
        <v>291</v>
      </c>
      <c r="B45" s="277"/>
      <c r="C45" s="256"/>
      <c r="D45" s="256"/>
      <c r="E45" s="256">
        <f>C45*D45*2</f>
        <v>0</v>
      </c>
      <c r="F45" s="256"/>
      <c r="G45" s="400">
        <f>E45*F45</f>
        <v>0</v>
      </c>
    </row>
    <row r="46" spans="1:8" ht="15.75" hidden="1">
      <c r="A46" s="755" t="s">
        <v>222</v>
      </c>
      <c r="B46" s="756"/>
      <c r="C46" s="756"/>
      <c r="D46" s="756"/>
      <c r="E46" s="756"/>
      <c r="F46" s="756"/>
      <c r="G46" s="399">
        <f>SUM(G43:G45)</f>
        <v>0</v>
      </c>
    </row>
    <row r="47" spans="1:8" hidden="1">
      <c r="A47" s="259"/>
      <c r="B47" s="260"/>
      <c r="C47" s="260"/>
      <c r="D47" s="260"/>
      <c r="E47" s="260"/>
      <c r="F47" s="260"/>
      <c r="G47" s="655"/>
    </row>
    <row r="48" spans="1:8" ht="15.75">
      <c r="A48" s="755" t="s">
        <v>299</v>
      </c>
      <c r="B48" s="756"/>
      <c r="C48" s="756"/>
      <c r="D48" s="756"/>
      <c r="E48" s="756"/>
      <c r="F48" s="756"/>
      <c r="G48" s="757"/>
    </row>
    <row r="49" spans="1:8" ht="30">
      <c r="A49" s="239" t="s">
        <v>138</v>
      </c>
      <c r="B49" s="273" t="s">
        <v>300</v>
      </c>
      <c r="C49" s="274" t="s">
        <v>280</v>
      </c>
      <c r="D49" s="274" t="s">
        <v>301</v>
      </c>
      <c r="E49" s="274" t="s">
        <v>282</v>
      </c>
      <c r="F49" s="274" t="s">
        <v>302</v>
      </c>
      <c r="G49" s="652" t="s">
        <v>284</v>
      </c>
    </row>
    <row r="50" spans="1:8" ht="15.75">
      <c r="A50" s="239">
        <v>1</v>
      </c>
      <c r="B50" s="243" t="s">
        <v>285</v>
      </c>
      <c r="C50" s="244">
        <v>1</v>
      </c>
      <c r="D50" s="246" t="s">
        <v>385</v>
      </c>
      <c r="E50" s="278">
        <v>1300</v>
      </c>
      <c r="F50" s="278">
        <v>1</v>
      </c>
      <c r="G50" s="643">
        <f>C50*D50*E50*F50</f>
        <v>35100</v>
      </c>
      <c r="H50" s="393"/>
    </row>
    <row r="51" spans="1:8" ht="16.5" thickBot="1">
      <c r="A51" s="792" t="s">
        <v>222</v>
      </c>
      <c r="B51" s="793"/>
      <c r="C51" s="793"/>
      <c r="D51" s="793"/>
      <c r="E51" s="793"/>
      <c r="F51" s="793"/>
      <c r="G51" s="647">
        <f>SUM(G50:G50)</f>
        <v>35100</v>
      </c>
    </row>
    <row r="52" spans="1:8" hidden="1"/>
    <row r="53" spans="1:8" hidden="1"/>
    <row r="54" spans="1:8" ht="45" hidden="1" customHeight="1">
      <c r="A54" s="794" t="s">
        <v>303</v>
      </c>
      <c r="B54" s="795"/>
      <c r="C54" s="795"/>
      <c r="D54" s="795"/>
      <c r="E54" s="795"/>
      <c r="F54" s="795"/>
      <c r="G54" s="662">
        <f>G59+G64</f>
        <v>0</v>
      </c>
    </row>
    <row r="55" spans="1:8" ht="24.75" hidden="1" customHeight="1">
      <c r="A55" s="796" t="s">
        <v>295</v>
      </c>
      <c r="B55" s="797"/>
      <c r="C55" s="797"/>
      <c r="D55" s="797"/>
      <c r="E55" s="797"/>
      <c r="F55" s="797"/>
      <c r="G55" s="798"/>
    </row>
    <row r="56" spans="1:8" ht="30" hidden="1" customHeight="1">
      <c r="A56" s="280" t="s">
        <v>138</v>
      </c>
      <c r="B56" s="777" t="s">
        <v>304</v>
      </c>
      <c r="C56" s="777"/>
      <c r="D56" s="777"/>
      <c r="E56" s="281" t="s">
        <v>305</v>
      </c>
      <c r="F56" s="281" t="s">
        <v>306</v>
      </c>
      <c r="G56" s="652" t="s">
        <v>284</v>
      </c>
    </row>
    <row r="57" spans="1:8" ht="15.75" hidden="1">
      <c r="A57" s="280">
        <v>1</v>
      </c>
      <c r="B57" s="752"/>
      <c r="C57" s="752"/>
      <c r="D57" s="752"/>
      <c r="E57" s="283"/>
      <c r="F57" s="283"/>
      <c r="G57" s="359">
        <f>E57*F57</f>
        <v>0</v>
      </c>
    </row>
    <row r="58" spans="1:8" ht="15.75" hidden="1">
      <c r="A58" s="285" t="s">
        <v>291</v>
      </c>
      <c r="B58" s="752"/>
      <c r="C58" s="752"/>
      <c r="D58" s="752"/>
      <c r="E58" s="286"/>
      <c r="F58" s="286"/>
      <c r="G58" s="402">
        <f>E58*F58</f>
        <v>0</v>
      </c>
    </row>
    <row r="59" spans="1:8" ht="15.75" hidden="1">
      <c r="A59" s="753" t="s">
        <v>222</v>
      </c>
      <c r="B59" s="754"/>
      <c r="C59" s="754"/>
      <c r="D59" s="754"/>
      <c r="E59" s="288"/>
      <c r="F59" s="289"/>
      <c r="G59" s="360">
        <f>SUM(G57:G58)</f>
        <v>0</v>
      </c>
    </row>
    <row r="60" spans="1:8" ht="15.75" hidden="1">
      <c r="A60" s="291"/>
      <c r="B60" s="292"/>
      <c r="C60" s="292"/>
      <c r="D60" s="292"/>
      <c r="E60" s="293"/>
      <c r="F60" s="294"/>
      <c r="G60" s="663"/>
    </row>
    <row r="61" spans="1:8" ht="15.75" hidden="1">
      <c r="A61" s="753"/>
      <c r="B61" s="754"/>
      <c r="C61" s="754"/>
      <c r="D61" s="754"/>
      <c r="E61" s="754"/>
      <c r="F61" s="754"/>
      <c r="G61" s="776"/>
    </row>
    <row r="62" spans="1:8" ht="31.5" hidden="1" customHeight="1">
      <c r="A62" s="280" t="s">
        <v>138</v>
      </c>
      <c r="B62" s="777" t="s">
        <v>308</v>
      </c>
      <c r="C62" s="777"/>
      <c r="D62" s="777"/>
      <c r="E62" s="281" t="s">
        <v>305</v>
      </c>
      <c r="F62" s="281" t="s">
        <v>306</v>
      </c>
      <c r="G62" s="652" t="s">
        <v>284</v>
      </c>
    </row>
    <row r="63" spans="1:8" ht="15.75" hidden="1">
      <c r="A63" s="280">
        <v>1</v>
      </c>
      <c r="B63" s="778" t="s">
        <v>309</v>
      </c>
      <c r="C63" s="779"/>
      <c r="D63" s="780"/>
      <c r="E63" s="296"/>
      <c r="F63" s="297"/>
      <c r="G63" s="664">
        <f>E63*F63</f>
        <v>0</v>
      </c>
    </row>
    <row r="64" spans="1:8" ht="16.5" hidden="1" thickBot="1">
      <c r="A64" s="781" t="s">
        <v>222</v>
      </c>
      <c r="B64" s="782"/>
      <c r="C64" s="782"/>
      <c r="D64" s="782"/>
      <c r="E64" s="298"/>
      <c r="F64" s="299"/>
      <c r="G64" s="665">
        <f>SUM(G63:G63)</f>
        <v>0</v>
      </c>
    </row>
    <row r="65" spans="1:7" ht="31.5" customHeight="1">
      <c r="A65" s="300"/>
      <c r="B65" s="300"/>
      <c r="C65" s="300"/>
      <c r="D65" s="300"/>
      <c r="E65" s="301"/>
      <c r="F65" s="260"/>
      <c r="G65" s="666"/>
    </row>
  </sheetData>
  <mergeCells count="45">
    <mergeCell ref="A61:G61"/>
    <mergeCell ref="E28:F28"/>
    <mergeCell ref="B62:D62"/>
    <mergeCell ref="B63:D63"/>
    <mergeCell ref="A64:D64"/>
    <mergeCell ref="B58:D58"/>
    <mergeCell ref="C36:E36"/>
    <mergeCell ref="A37:F37"/>
    <mergeCell ref="A40:F40"/>
    <mergeCell ref="A41:G41"/>
    <mergeCell ref="A46:F46"/>
    <mergeCell ref="A48:G48"/>
    <mergeCell ref="A51:F51"/>
    <mergeCell ref="A54:F54"/>
    <mergeCell ref="A55:G55"/>
    <mergeCell ref="B56:D56"/>
    <mergeCell ref="B57:D57"/>
    <mergeCell ref="A59:D59"/>
    <mergeCell ref="A14:G14"/>
    <mergeCell ref="C35:E35"/>
    <mergeCell ref="E29:F29"/>
    <mergeCell ref="A30:F30"/>
    <mergeCell ref="A32:F32"/>
    <mergeCell ref="A33:G33"/>
    <mergeCell ref="C34:E34"/>
    <mergeCell ref="A17:F17"/>
    <mergeCell ref="A19:F19"/>
    <mergeCell ref="A20:G20"/>
    <mergeCell ref="E21:F21"/>
    <mergeCell ref="E22:F22"/>
    <mergeCell ref="E23:F23"/>
    <mergeCell ref="D38:F38"/>
    <mergeCell ref="A8:F8"/>
    <mergeCell ref="A1:G1"/>
    <mergeCell ref="A3:F3"/>
    <mergeCell ref="A4:F4"/>
    <mergeCell ref="A5:F5"/>
    <mergeCell ref="A7:F7"/>
    <mergeCell ref="E27:F27"/>
    <mergeCell ref="E26:F26"/>
    <mergeCell ref="A9:F9"/>
    <mergeCell ref="A11:F11"/>
    <mergeCell ref="A13:F13"/>
    <mergeCell ref="E24:F24"/>
    <mergeCell ref="E25:F25"/>
  </mergeCells>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S201"/>
  <sheetViews>
    <sheetView view="pageBreakPreview" topLeftCell="A4" zoomScale="90" zoomScaleSheetLayoutView="90" workbookViewId="0">
      <selection activeCell="G63" sqref="G63"/>
    </sheetView>
  </sheetViews>
  <sheetFormatPr defaultRowHeight="12.75"/>
  <cols>
    <col min="1" max="1" width="5.5703125" style="237" customWidth="1"/>
    <col min="2" max="2" width="40.28515625" style="237" customWidth="1"/>
    <col min="3" max="3" width="10.28515625" style="237" customWidth="1"/>
    <col min="4" max="4" width="8.85546875" style="237" customWidth="1"/>
    <col min="5" max="5" width="17.85546875" style="237" customWidth="1"/>
    <col min="6" max="6" width="12.28515625" style="237" customWidth="1"/>
    <col min="7" max="7" width="22.85546875" style="237" customWidth="1"/>
    <col min="8" max="8" width="14" style="237" customWidth="1"/>
    <col min="9" max="9" width="13.5703125" style="237" customWidth="1"/>
    <col min="10" max="256" width="9.140625" style="237"/>
    <col min="257" max="257" width="5.5703125" style="237" customWidth="1"/>
    <col min="258" max="258" width="40.28515625" style="237" customWidth="1"/>
    <col min="259" max="259" width="8.42578125" style="237" customWidth="1"/>
    <col min="260" max="260" width="12.5703125" style="237" customWidth="1"/>
    <col min="261" max="261" width="15.7109375" style="237" customWidth="1"/>
    <col min="262" max="263" width="17.42578125" style="237" customWidth="1"/>
    <col min="264" max="264" width="14" style="237" customWidth="1"/>
    <col min="265" max="265" width="13.5703125" style="237" customWidth="1"/>
    <col min="266" max="512" width="9.140625" style="237"/>
    <col min="513" max="513" width="5.5703125" style="237" customWidth="1"/>
    <col min="514" max="514" width="40.28515625" style="237" customWidth="1"/>
    <col min="515" max="515" width="8.42578125" style="237" customWidth="1"/>
    <col min="516" max="516" width="12.5703125" style="237" customWidth="1"/>
    <col min="517" max="517" width="15.7109375" style="237" customWidth="1"/>
    <col min="518" max="519" width="17.42578125" style="237" customWidth="1"/>
    <col min="520" max="520" width="14" style="237" customWidth="1"/>
    <col min="521" max="521" width="13.5703125" style="237" customWidth="1"/>
    <col min="522" max="768" width="9.140625" style="237"/>
    <col min="769" max="769" width="5.5703125" style="237" customWidth="1"/>
    <col min="770" max="770" width="40.28515625" style="237" customWidth="1"/>
    <col min="771" max="771" width="8.42578125" style="237" customWidth="1"/>
    <col min="772" max="772" width="12.5703125" style="237" customWidth="1"/>
    <col min="773" max="773" width="15.7109375" style="237" customWidth="1"/>
    <col min="774" max="775" width="17.42578125" style="237" customWidth="1"/>
    <col min="776" max="776" width="14" style="237" customWidth="1"/>
    <col min="777" max="777" width="13.5703125" style="237" customWidth="1"/>
    <col min="778" max="1024" width="9.140625" style="237"/>
    <col min="1025" max="1025" width="5.5703125" style="237" customWidth="1"/>
    <col min="1026" max="1026" width="40.28515625" style="237" customWidth="1"/>
    <col min="1027" max="1027" width="8.42578125" style="237" customWidth="1"/>
    <col min="1028" max="1028" width="12.5703125" style="237" customWidth="1"/>
    <col min="1029" max="1029" width="15.7109375" style="237" customWidth="1"/>
    <col min="1030" max="1031" width="17.42578125" style="237" customWidth="1"/>
    <col min="1032" max="1032" width="14" style="237" customWidth="1"/>
    <col min="1033" max="1033" width="13.5703125" style="237" customWidth="1"/>
    <col min="1034" max="1280" width="9.140625" style="237"/>
    <col min="1281" max="1281" width="5.5703125" style="237" customWidth="1"/>
    <col min="1282" max="1282" width="40.28515625" style="237" customWidth="1"/>
    <col min="1283" max="1283" width="8.42578125" style="237" customWidth="1"/>
    <col min="1284" max="1284" width="12.5703125" style="237" customWidth="1"/>
    <col min="1285" max="1285" width="15.7109375" style="237" customWidth="1"/>
    <col min="1286" max="1287" width="17.42578125" style="237" customWidth="1"/>
    <col min="1288" max="1288" width="14" style="237" customWidth="1"/>
    <col min="1289" max="1289" width="13.5703125" style="237" customWidth="1"/>
    <col min="1290" max="1536" width="9.140625" style="237"/>
    <col min="1537" max="1537" width="5.5703125" style="237" customWidth="1"/>
    <col min="1538" max="1538" width="40.28515625" style="237" customWidth="1"/>
    <col min="1539" max="1539" width="8.42578125" style="237" customWidth="1"/>
    <col min="1540" max="1540" width="12.5703125" style="237" customWidth="1"/>
    <col min="1541" max="1541" width="15.7109375" style="237" customWidth="1"/>
    <col min="1542" max="1543" width="17.42578125" style="237" customWidth="1"/>
    <col min="1544" max="1544" width="14" style="237" customWidth="1"/>
    <col min="1545" max="1545" width="13.5703125" style="237" customWidth="1"/>
    <col min="1546" max="1792" width="9.140625" style="237"/>
    <col min="1793" max="1793" width="5.5703125" style="237" customWidth="1"/>
    <col min="1794" max="1794" width="40.28515625" style="237" customWidth="1"/>
    <col min="1795" max="1795" width="8.42578125" style="237" customWidth="1"/>
    <col min="1796" max="1796" width="12.5703125" style="237" customWidth="1"/>
    <col min="1797" max="1797" width="15.7109375" style="237" customWidth="1"/>
    <col min="1798" max="1799" width="17.42578125" style="237" customWidth="1"/>
    <col min="1800" max="1800" width="14" style="237" customWidth="1"/>
    <col min="1801" max="1801" width="13.5703125" style="237" customWidth="1"/>
    <col min="1802" max="2048" width="9.140625" style="237"/>
    <col min="2049" max="2049" width="5.5703125" style="237" customWidth="1"/>
    <col min="2050" max="2050" width="40.28515625" style="237" customWidth="1"/>
    <col min="2051" max="2051" width="8.42578125" style="237" customWidth="1"/>
    <col min="2052" max="2052" width="12.5703125" style="237" customWidth="1"/>
    <col min="2053" max="2053" width="15.7109375" style="237" customWidth="1"/>
    <col min="2054" max="2055" width="17.42578125" style="237" customWidth="1"/>
    <col min="2056" max="2056" width="14" style="237" customWidth="1"/>
    <col min="2057" max="2057" width="13.5703125" style="237" customWidth="1"/>
    <col min="2058" max="2304" width="9.140625" style="237"/>
    <col min="2305" max="2305" width="5.5703125" style="237" customWidth="1"/>
    <col min="2306" max="2306" width="40.28515625" style="237" customWidth="1"/>
    <col min="2307" max="2307" width="8.42578125" style="237" customWidth="1"/>
    <col min="2308" max="2308" width="12.5703125" style="237" customWidth="1"/>
    <col min="2309" max="2309" width="15.7109375" style="237" customWidth="1"/>
    <col min="2310" max="2311" width="17.42578125" style="237" customWidth="1"/>
    <col min="2312" max="2312" width="14" style="237" customWidth="1"/>
    <col min="2313" max="2313" width="13.5703125" style="237" customWidth="1"/>
    <col min="2314" max="2560" width="9.140625" style="237"/>
    <col min="2561" max="2561" width="5.5703125" style="237" customWidth="1"/>
    <col min="2562" max="2562" width="40.28515625" style="237" customWidth="1"/>
    <col min="2563" max="2563" width="8.42578125" style="237" customWidth="1"/>
    <col min="2564" max="2564" width="12.5703125" style="237" customWidth="1"/>
    <col min="2565" max="2565" width="15.7109375" style="237" customWidth="1"/>
    <col min="2566" max="2567" width="17.42578125" style="237" customWidth="1"/>
    <col min="2568" max="2568" width="14" style="237" customWidth="1"/>
    <col min="2569" max="2569" width="13.5703125" style="237" customWidth="1"/>
    <col min="2570" max="2816" width="9.140625" style="237"/>
    <col min="2817" max="2817" width="5.5703125" style="237" customWidth="1"/>
    <col min="2818" max="2818" width="40.28515625" style="237" customWidth="1"/>
    <col min="2819" max="2819" width="8.42578125" style="237" customWidth="1"/>
    <col min="2820" max="2820" width="12.5703125" style="237" customWidth="1"/>
    <col min="2821" max="2821" width="15.7109375" style="237" customWidth="1"/>
    <col min="2822" max="2823" width="17.42578125" style="237" customWidth="1"/>
    <col min="2824" max="2824" width="14" style="237" customWidth="1"/>
    <col min="2825" max="2825" width="13.5703125" style="237" customWidth="1"/>
    <col min="2826" max="3072" width="9.140625" style="237"/>
    <col min="3073" max="3073" width="5.5703125" style="237" customWidth="1"/>
    <col min="3074" max="3074" width="40.28515625" style="237" customWidth="1"/>
    <col min="3075" max="3075" width="8.42578125" style="237" customWidth="1"/>
    <col min="3076" max="3076" width="12.5703125" style="237" customWidth="1"/>
    <col min="3077" max="3077" width="15.7109375" style="237" customWidth="1"/>
    <col min="3078" max="3079" width="17.42578125" style="237" customWidth="1"/>
    <col min="3080" max="3080" width="14" style="237" customWidth="1"/>
    <col min="3081" max="3081" width="13.5703125" style="237" customWidth="1"/>
    <col min="3082" max="3328" width="9.140625" style="237"/>
    <col min="3329" max="3329" width="5.5703125" style="237" customWidth="1"/>
    <col min="3330" max="3330" width="40.28515625" style="237" customWidth="1"/>
    <col min="3331" max="3331" width="8.42578125" style="237" customWidth="1"/>
    <col min="3332" max="3332" width="12.5703125" style="237" customWidth="1"/>
    <col min="3333" max="3333" width="15.7109375" style="237" customWidth="1"/>
    <col min="3334" max="3335" width="17.42578125" style="237" customWidth="1"/>
    <col min="3336" max="3336" width="14" style="237" customWidth="1"/>
    <col min="3337" max="3337" width="13.5703125" style="237" customWidth="1"/>
    <col min="3338" max="3584" width="9.140625" style="237"/>
    <col min="3585" max="3585" width="5.5703125" style="237" customWidth="1"/>
    <col min="3586" max="3586" width="40.28515625" style="237" customWidth="1"/>
    <col min="3587" max="3587" width="8.42578125" style="237" customWidth="1"/>
    <col min="3588" max="3588" width="12.5703125" style="237" customWidth="1"/>
    <col min="3589" max="3589" width="15.7109375" style="237" customWidth="1"/>
    <col min="3590" max="3591" width="17.42578125" style="237" customWidth="1"/>
    <col min="3592" max="3592" width="14" style="237" customWidth="1"/>
    <col min="3593" max="3593" width="13.5703125" style="237" customWidth="1"/>
    <col min="3594" max="3840" width="9.140625" style="237"/>
    <col min="3841" max="3841" width="5.5703125" style="237" customWidth="1"/>
    <col min="3842" max="3842" width="40.28515625" style="237" customWidth="1"/>
    <col min="3843" max="3843" width="8.42578125" style="237" customWidth="1"/>
    <col min="3844" max="3844" width="12.5703125" style="237" customWidth="1"/>
    <col min="3845" max="3845" width="15.7109375" style="237" customWidth="1"/>
    <col min="3846" max="3847" width="17.42578125" style="237" customWidth="1"/>
    <col min="3848" max="3848" width="14" style="237" customWidth="1"/>
    <col min="3849" max="3849" width="13.5703125" style="237" customWidth="1"/>
    <col min="3850" max="4096" width="9.140625" style="237"/>
    <col min="4097" max="4097" width="5.5703125" style="237" customWidth="1"/>
    <col min="4098" max="4098" width="40.28515625" style="237" customWidth="1"/>
    <col min="4099" max="4099" width="8.42578125" style="237" customWidth="1"/>
    <col min="4100" max="4100" width="12.5703125" style="237" customWidth="1"/>
    <col min="4101" max="4101" width="15.7109375" style="237" customWidth="1"/>
    <col min="4102" max="4103" width="17.42578125" style="237" customWidth="1"/>
    <col min="4104" max="4104" width="14" style="237" customWidth="1"/>
    <col min="4105" max="4105" width="13.5703125" style="237" customWidth="1"/>
    <col min="4106" max="4352" width="9.140625" style="237"/>
    <col min="4353" max="4353" width="5.5703125" style="237" customWidth="1"/>
    <col min="4354" max="4354" width="40.28515625" style="237" customWidth="1"/>
    <col min="4355" max="4355" width="8.42578125" style="237" customWidth="1"/>
    <col min="4356" max="4356" width="12.5703125" style="237" customWidth="1"/>
    <col min="4357" max="4357" width="15.7109375" style="237" customWidth="1"/>
    <col min="4358" max="4359" width="17.42578125" style="237" customWidth="1"/>
    <col min="4360" max="4360" width="14" style="237" customWidth="1"/>
    <col min="4361" max="4361" width="13.5703125" style="237" customWidth="1"/>
    <col min="4362" max="4608" width="9.140625" style="237"/>
    <col min="4609" max="4609" width="5.5703125" style="237" customWidth="1"/>
    <col min="4610" max="4610" width="40.28515625" style="237" customWidth="1"/>
    <col min="4611" max="4611" width="8.42578125" style="237" customWidth="1"/>
    <col min="4612" max="4612" width="12.5703125" style="237" customWidth="1"/>
    <col min="4613" max="4613" width="15.7109375" style="237" customWidth="1"/>
    <col min="4614" max="4615" width="17.42578125" style="237" customWidth="1"/>
    <col min="4616" max="4616" width="14" style="237" customWidth="1"/>
    <col min="4617" max="4617" width="13.5703125" style="237" customWidth="1"/>
    <col min="4618" max="4864" width="9.140625" style="237"/>
    <col min="4865" max="4865" width="5.5703125" style="237" customWidth="1"/>
    <col min="4866" max="4866" width="40.28515625" style="237" customWidth="1"/>
    <col min="4867" max="4867" width="8.42578125" style="237" customWidth="1"/>
    <col min="4868" max="4868" width="12.5703125" style="237" customWidth="1"/>
    <col min="4869" max="4869" width="15.7109375" style="237" customWidth="1"/>
    <col min="4870" max="4871" width="17.42578125" style="237" customWidth="1"/>
    <col min="4872" max="4872" width="14" style="237" customWidth="1"/>
    <col min="4873" max="4873" width="13.5703125" style="237" customWidth="1"/>
    <col min="4874" max="5120" width="9.140625" style="237"/>
    <col min="5121" max="5121" width="5.5703125" style="237" customWidth="1"/>
    <col min="5122" max="5122" width="40.28515625" style="237" customWidth="1"/>
    <col min="5123" max="5123" width="8.42578125" style="237" customWidth="1"/>
    <col min="5124" max="5124" width="12.5703125" style="237" customWidth="1"/>
    <col min="5125" max="5125" width="15.7109375" style="237" customWidth="1"/>
    <col min="5126" max="5127" width="17.42578125" style="237" customWidth="1"/>
    <col min="5128" max="5128" width="14" style="237" customWidth="1"/>
    <col min="5129" max="5129" width="13.5703125" style="237" customWidth="1"/>
    <col min="5130" max="5376" width="9.140625" style="237"/>
    <col min="5377" max="5377" width="5.5703125" style="237" customWidth="1"/>
    <col min="5378" max="5378" width="40.28515625" style="237" customWidth="1"/>
    <col min="5379" max="5379" width="8.42578125" style="237" customWidth="1"/>
    <col min="5380" max="5380" width="12.5703125" style="237" customWidth="1"/>
    <col min="5381" max="5381" width="15.7109375" style="237" customWidth="1"/>
    <col min="5382" max="5383" width="17.42578125" style="237" customWidth="1"/>
    <col min="5384" max="5384" width="14" style="237" customWidth="1"/>
    <col min="5385" max="5385" width="13.5703125" style="237" customWidth="1"/>
    <col min="5386" max="5632" width="9.140625" style="237"/>
    <col min="5633" max="5633" width="5.5703125" style="237" customWidth="1"/>
    <col min="5634" max="5634" width="40.28515625" style="237" customWidth="1"/>
    <col min="5635" max="5635" width="8.42578125" style="237" customWidth="1"/>
    <col min="5636" max="5636" width="12.5703125" style="237" customWidth="1"/>
    <col min="5637" max="5637" width="15.7109375" style="237" customWidth="1"/>
    <col min="5638" max="5639" width="17.42578125" style="237" customWidth="1"/>
    <col min="5640" max="5640" width="14" style="237" customWidth="1"/>
    <col min="5641" max="5641" width="13.5703125" style="237" customWidth="1"/>
    <col min="5642" max="5888" width="9.140625" style="237"/>
    <col min="5889" max="5889" width="5.5703125" style="237" customWidth="1"/>
    <col min="5890" max="5890" width="40.28515625" style="237" customWidth="1"/>
    <col min="5891" max="5891" width="8.42578125" style="237" customWidth="1"/>
    <col min="5892" max="5892" width="12.5703125" style="237" customWidth="1"/>
    <col min="5893" max="5893" width="15.7109375" style="237" customWidth="1"/>
    <col min="5894" max="5895" width="17.42578125" style="237" customWidth="1"/>
    <col min="5896" max="5896" width="14" style="237" customWidth="1"/>
    <col min="5897" max="5897" width="13.5703125" style="237" customWidth="1"/>
    <col min="5898" max="6144" width="9.140625" style="237"/>
    <col min="6145" max="6145" width="5.5703125" style="237" customWidth="1"/>
    <col min="6146" max="6146" width="40.28515625" style="237" customWidth="1"/>
    <col min="6147" max="6147" width="8.42578125" style="237" customWidth="1"/>
    <col min="6148" max="6148" width="12.5703125" style="237" customWidth="1"/>
    <col min="6149" max="6149" width="15.7109375" style="237" customWidth="1"/>
    <col min="6150" max="6151" width="17.42578125" style="237" customWidth="1"/>
    <col min="6152" max="6152" width="14" style="237" customWidth="1"/>
    <col min="6153" max="6153" width="13.5703125" style="237" customWidth="1"/>
    <col min="6154" max="6400" width="9.140625" style="237"/>
    <col min="6401" max="6401" width="5.5703125" style="237" customWidth="1"/>
    <col min="6402" max="6402" width="40.28515625" style="237" customWidth="1"/>
    <col min="6403" max="6403" width="8.42578125" style="237" customWidth="1"/>
    <col min="6404" max="6404" width="12.5703125" style="237" customWidth="1"/>
    <col min="6405" max="6405" width="15.7109375" style="237" customWidth="1"/>
    <col min="6406" max="6407" width="17.42578125" style="237" customWidth="1"/>
    <col min="6408" max="6408" width="14" style="237" customWidth="1"/>
    <col min="6409" max="6409" width="13.5703125" style="237" customWidth="1"/>
    <col min="6410" max="6656" width="9.140625" style="237"/>
    <col min="6657" max="6657" width="5.5703125" style="237" customWidth="1"/>
    <col min="6658" max="6658" width="40.28515625" style="237" customWidth="1"/>
    <col min="6659" max="6659" width="8.42578125" style="237" customWidth="1"/>
    <col min="6660" max="6660" width="12.5703125" style="237" customWidth="1"/>
    <col min="6661" max="6661" width="15.7109375" style="237" customWidth="1"/>
    <col min="6662" max="6663" width="17.42578125" style="237" customWidth="1"/>
    <col min="6664" max="6664" width="14" style="237" customWidth="1"/>
    <col min="6665" max="6665" width="13.5703125" style="237" customWidth="1"/>
    <col min="6666" max="6912" width="9.140625" style="237"/>
    <col min="6913" max="6913" width="5.5703125" style="237" customWidth="1"/>
    <col min="6914" max="6914" width="40.28515625" style="237" customWidth="1"/>
    <col min="6915" max="6915" width="8.42578125" style="237" customWidth="1"/>
    <col min="6916" max="6916" width="12.5703125" style="237" customWidth="1"/>
    <col min="6917" max="6917" width="15.7109375" style="237" customWidth="1"/>
    <col min="6918" max="6919" width="17.42578125" style="237" customWidth="1"/>
    <col min="6920" max="6920" width="14" style="237" customWidth="1"/>
    <col min="6921" max="6921" width="13.5703125" style="237" customWidth="1"/>
    <col min="6922" max="7168" width="9.140625" style="237"/>
    <col min="7169" max="7169" width="5.5703125" style="237" customWidth="1"/>
    <col min="7170" max="7170" width="40.28515625" style="237" customWidth="1"/>
    <col min="7171" max="7171" width="8.42578125" style="237" customWidth="1"/>
    <col min="7172" max="7172" width="12.5703125" style="237" customWidth="1"/>
    <col min="7173" max="7173" width="15.7109375" style="237" customWidth="1"/>
    <col min="7174" max="7175" width="17.42578125" style="237" customWidth="1"/>
    <col min="7176" max="7176" width="14" style="237" customWidth="1"/>
    <col min="7177" max="7177" width="13.5703125" style="237" customWidth="1"/>
    <col min="7178" max="7424" width="9.140625" style="237"/>
    <col min="7425" max="7425" width="5.5703125" style="237" customWidth="1"/>
    <col min="7426" max="7426" width="40.28515625" style="237" customWidth="1"/>
    <col min="7427" max="7427" width="8.42578125" style="237" customWidth="1"/>
    <col min="7428" max="7428" width="12.5703125" style="237" customWidth="1"/>
    <col min="7429" max="7429" width="15.7109375" style="237" customWidth="1"/>
    <col min="7430" max="7431" width="17.42578125" style="237" customWidth="1"/>
    <col min="7432" max="7432" width="14" style="237" customWidth="1"/>
    <col min="7433" max="7433" width="13.5703125" style="237" customWidth="1"/>
    <col min="7434" max="7680" width="9.140625" style="237"/>
    <col min="7681" max="7681" width="5.5703125" style="237" customWidth="1"/>
    <col min="7682" max="7682" width="40.28515625" style="237" customWidth="1"/>
    <col min="7683" max="7683" width="8.42578125" style="237" customWidth="1"/>
    <col min="7684" max="7684" width="12.5703125" style="237" customWidth="1"/>
    <col min="7685" max="7685" width="15.7109375" style="237" customWidth="1"/>
    <col min="7686" max="7687" width="17.42578125" style="237" customWidth="1"/>
    <col min="7688" max="7688" width="14" style="237" customWidth="1"/>
    <col min="7689" max="7689" width="13.5703125" style="237" customWidth="1"/>
    <col min="7690" max="7936" width="9.140625" style="237"/>
    <col min="7937" max="7937" width="5.5703125" style="237" customWidth="1"/>
    <col min="7938" max="7938" width="40.28515625" style="237" customWidth="1"/>
    <col min="7939" max="7939" width="8.42578125" style="237" customWidth="1"/>
    <col min="7940" max="7940" width="12.5703125" style="237" customWidth="1"/>
    <col min="7941" max="7941" width="15.7109375" style="237" customWidth="1"/>
    <col min="7942" max="7943" width="17.42578125" style="237" customWidth="1"/>
    <col min="7944" max="7944" width="14" style="237" customWidth="1"/>
    <col min="7945" max="7945" width="13.5703125" style="237" customWidth="1"/>
    <col min="7946" max="8192" width="9.140625" style="237"/>
    <col min="8193" max="8193" width="5.5703125" style="237" customWidth="1"/>
    <col min="8194" max="8194" width="40.28515625" style="237" customWidth="1"/>
    <col min="8195" max="8195" width="8.42578125" style="237" customWidth="1"/>
    <col min="8196" max="8196" width="12.5703125" style="237" customWidth="1"/>
    <col min="8197" max="8197" width="15.7109375" style="237" customWidth="1"/>
    <col min="8198" max="8199" width="17.42578125" style="237" customWidth="1"/>
    <col min="8200" max="8200" width="14" style="237" customWidth="1"/>
    <col min="8201" max="8201" width="13.5703125" style="237" customWidth="1"/>
    <col min="8202" max="8448" width="9.140625" style="237"/>
    <col min="8449" max="8449" width="5.5703125" style="237" customWidth="1"/>
    <col min="8450" max="8450" width="40.28515625" style="237" customWidth="1"/>
    <col min="8451" max="8451" width="8.42578125" style="237" customWidth="1"/>
    <col min="8452" max="8452" width="12.5703125" style="237" customWidth="1"/>
    <col min="8453" max="8453" width="15.7109375" style="237" customWidth="1"/>
    <col min="8454" max="8455" width="17.42578125" style="237" customWidth="1"/>
    <col min="8456" max="8456" width="14" style="237" customWidth="1"/>
    <col min="8457" max="8457" width="13.5703125" style="237" customWidth="1"/>
    <col min="8458" max="8704" width="9.140625" style="237"/>
    <col min="8705" max="8705" width="5.5703125" style="237" customWidth="1"/>
    <col min="8706" max="8706" width="40.28515625" style="237" customWidth="1"/>
    <col min="8707" max="8707" width="8.42578125" style="237" customWidth="1"/>
    <col min="8708" max="8708" width="12.5703125" style="237" customWidth="1"/>
    <col min="8709" max="8709" width="15.7109375" style="237" customWidth="1"/>
    <col min="8710" max="8711" width="17.42578125" style="237" customWidth="1"/>
    <col min="8712" max="8712" width="14" style="237" customWidth="1"/>
    <col min="8713" max="8713" width="13.5703125" style="237" customWidth="1"/>
    <col min="8714" max="8960" width="9.140625" style="237"/>
    <col min="8961" max="8961" width="5.5703125" style="237" customWidth="1"/>
    <col min="8962" max="8962" width="40.28515625" style="237" customWidth="1"/>
    <col min="8963" max="8963" width="8.42578125" style="237" customWidth="1"/>
    <col min="8964" max="8964" width="12.5703125" style="237" customWidth="1"/>
    <col min="8965" max="8965" width="15.7109375" style="237" customWidth="1"/>
    <col min="8966" max="8967" width="17.42578125" style="237" customWidth="1"/>
    <col min="8968" max="8968" width="14" style="237" customWidth="1"/>
    <col min="8969" max="8969" width="13.5703125" style="237" customWidth="1"/>
    <col min="8970" max="9216" width="9.140625" style="237"/>
    <col min="9217" max="9217" width="5.5703125" style="237" customWidth="1"/>
    <col min="9218" max="9218" width="40.28515625" style="237" customWidth="1"/>
    <col min="9219" max="9219" width="8.42578125" style="237" customWidth="1"/>
    <col min="9220" max="9220" width="12.5703125" style="237" customWidth="1"/>
    <col min="9221" max="9221" width="15.7109375" style="237" customWidth="1"/>
    <col min="9222" max="9223" width="17.42578125" style="237" customWidth="1"/>
    <col min="9224" max="9224" width="14" style="237" customWidth="1"/>
    <col min="9225" max="9225" width="13.5703125" style="237" customWidth="1"/>
    <col min="9226" max="9472" width="9.140625" style="237"/>
    <col min="9473" max="9473" width="5.5703125" style="237" customWidth="1"/>
    <col min="9474" max="9474" width="40.28515625" style="237" customWidth="1"/>
    <col min="9475" max="9475" width="8.42578125" style="237" customWidth="1"/>
    <col min="9476" max="9476" width="12.5703125" style="237" customWidth="1"/>
    <col min="9477" max="9477" width="15.7109375" style="237" customWidth="1"/>
    <col min="9478" max="9479" width="17.42578125" style="237" customWidth="1"/>
    <col min="9480" max="9480" width="14" style="237" customWidth="1"/>
    <col min="9481" max="9481" width="13.5703125" style="237" customWidth="1"/>
    <col min="9482" max="9728" width="9.140625" style="237"/>
    <col min="9729" max="9729" width="5.5703125" style="237" customWidth="1"/>
    <col min="9730" max="9730" width="40.28515625" style="237" customWidth="1"/>
    <col min="9731" max="9731" width="8.42578125" style="237" customWidth="1"/>
    <col min="9732" max="9732" width="12.5703125" style="237" customWidth="1"/>
    <col min="9733" max="9733" width="15.7109375" style="237" customWidth="1"/>
    <col min="9734" max="9735" width="17.42578125" style="237" customWidth="1"/>
    <col min="9736" max="9736" width="14" style="237" customWidth="1"/>
    <col min="9737" max="9737" width="13.5703125" style="237" customWidth="1"/>
    <col min="9738" max="9984" width="9.140625" style="237"/>
    <col min="9985" max="9985" width="5.5703125" style="237" customWidth="1"/>
    <col min="9986" max="9986" width="40.28515625" style="237" customWidth="1"/>
    <col min="9987" max="9987" width="8.42578125" style="237" customWidth="1"/>
    <col min="9988" max="9988" width="12.5703125" style="237" customWidth="1"/>
    <col min="9989" max="9989" width="15.7109375" style="237" customWidth="1"/>
    <col min="9990" max="9991" width="17.42578125" style="237" customWidth="1"/>
    <col min="9992" max="9992" width="14" style="237" customWidth="1"/>
    <col min="9993" max="9993" width="13.5703125" style="237" customWidth="1"/>
    <col min="9994" max="10240" width="9.140625" style="237"/>
    <col min="10241" max="10241" width="5.5703125" style="237" customWidth="1"/>
    <col min="10242" max="10242" width="40.28515625" style="237" customWidth="1"/>
    <col min="10243" max="10243" width="8.42578125" style="237" customWidth="1"/>
    <col min="10244" max="10244" width="12.5703125" style="237" customWidth="1"/>
    <col min="10245" max="10245" width="15.7109375" style="237" customWidth="1"/>
    <col min="10246" max="10247" width="17.42578125" style="237" customWidth="1"/>
    <col min="10248" max="10248" width="14" style="237" customWidth="1"/>
    <col min="10249" max="10249" width="13.5703125" style="237" customWidth="1"/>
    <col min="10250" max="10496" width="9.140625" style="237"/>
    <col min="10497" max="10497" width="5.5703125" style="237" customWidth="1"/>
    <col min="10498" max="10498" width="40.28515625" style="237" customWidth="1"/>
    <col min="10499" max="10499" width="8.42578125" style="237" customWidth="1"/>
    <col min="10500" max="10500" width="12.5703125" style="237" customWidth="1"/>
    <col min="10501" max="10501" width="15.7109375" style="237" customWidth="1"/>
    <col min="10502" max="10503" width="17.42578125" style="237" customWidth="1"/>
    <col min="10504" max="10504" width="14" style="237" customWidth="1"/>
    <col min="10505" max="10505" width="13.5703125" style="237" customWidth="1"/>
    <col min="10506" max="10752" width="9.140625" style="237"/>
    <col min="10753" max="10753" width="5.5703125" style="237" customWidth="1"/>
    <col min="10754" max="10754" width="40.28515625" style="237" customWidth="1"/>
    <col min="10755" max="10755" width="8.42578125" style="237" customWidth="1"/>
    <col min="10756" max="10756" width="12.5703125" style="237" customWidth="1"/>
    <col min="10757" max="10757" width="15.7109375" style="237" customWidth="1"/>
    <col min="10758" max="10759" width="17.42578125" style="237" customWidth="1"/>
    <col min="10760" max="10760" width="14" style="237" customWidth="1"/>
    <col min="10761" max="10761" width="13.5703125" style="237" customWidth="1"/>
    <col min="10762" max="11008" width="9.140625" style="237"/>
    <col min="11009" max="11009" width="5.5703125" style="237" customWidth="1"/>
    <col min="11010" max="11010" width="40.28515625" style="237" customWidth="1"/>
    <col min="11011" max="11011" width="8.42578125" style="237" customWidth="1"/>
    <col min="11012" max="11012" width="12.5703125" style="237" customWidth="1"/>
    <col min="11013" max="11013" width="15.7109375" style="237" customWidth="1"/>
    <col min="11014" max="11015" width="17.42578125" style="237" customWidth="1"/>
    <col min="11016" max="11016" width="14" style="237" customWidth="1"/>
    <col min="11017" max="11017" width="13.5703125" style="237" customWidth="1"/>
    <col min="11018" max="11264" width="9.140625" style="237"/>
    <col min="11265" max="11265" width="5.5703125" style="237" customWidth="1"/>
    <col min="11266" max="11266" width="40.28515625" style="237" customWidth="1"/>
    <col min="11267" max="11267" width="8.42578125" style="237" customWidth="1"/>
    <col min="11268" max="11268" width="12.5703125" style="237" customWidth="1"/>
    <col min="11269" max="11269" width="15.7109375" style="237" customWidth="1"/>
    <col min="11270" max="11271" width="17.42578125" style="237" customWidth="1"/>
    <col min="11272" max="11272" width="14" style="237" customWidth="1"/>
    <col min="11273" max="11273" width="13.5703125" style="237" customWidth="1"/>
    <col min="11274" max="11520" width="9.140625" style="237"/>
    <col min="11521" max="11521" width="5.5703125" style="237" customWidth="1"/>
    <col min="11522" max="11522" width="40.28515625" style="237" customWidth="1"/>
    <col min="11523" max="11523" width="8.42578125" style="237" customWidth="1"/>
    <col min="11524" max="11524" width="12.5703125" style="237" customWidth="1"/>
    <col min="11525" max="11525" width="15.7109375" style="237" customWidth="1"/>
    <col min="11526" max="11527" width="17.42578125" style="237" customWidth="1"/>
    <col min="11528" max="11528" width="14" style="237" customWidth="1"/>
    <col min="11529" max="11529" width="13.5703125" style="237" customWidth="1"/>
    <col min="11530" max="11776" width="9.140625" style="237"/>
    <col min="11777" max="11777" width="5.5703125" style="237" customWidth="1"/>
    <col min="11778" max="11778" width="40.28515625" style="237" customWidth="1"/>
    <col min="11779" max="11779" width="8.42578125" style="237" customWidth="1"/>
    <col min="11780" max="11780" width="12.5703125" style="237" customWidth="1"/>
    <col min="11781" max="11781" width="15.7109375" style="237" customWidth="1"/>
    <col min="11782" max="11783" width="17.42578125" style="237" customWidth="1"/>
    <col min="11784" max="11784" width="14" style="237" customWidth="1"/>
    <col min="11785" max="11785" width="13.5703125" style="237" customWidth="1"/>
    <col min="11786" max="12032" width="9.140625" style="237"/>
    <col min="12033" max="12033" width="5.5703125" style="237" customWidth="1"/>
    <col min="12034" max="12034" width="40.28515625" style="237" customWidth="1"/>
    <col min="12035" max="12035" width="8.42578125" style="237" customWidth="1"/>
    <col min="12036" max="12036" width="12.5703125" style="237" customWidth="1"/>
    <col min="12037" max="12037" width="15.7109375" style="237" customWidth="1"/>
    <col min="12038" max="12039" width="17.42578125" style="237" customWidth="1"/>
    <col min="12040" max="12040" width="14" style="237" customWidth="1"/>
    <col min="12041" max="12041" width="13.5703125" style="237" customWidth="1"/>
    <col min="12042" max="12288" width="9.140625" style="237"/>
    <col min="12289" max="12289" width="5.5703125" style="237" customWidth="1"/>
    <col min="12290" max="12290" width="40.28515625" style="237" customWidth="1"/>
    <col min="12291" max="12291" width="8.42578125" style="237" customWidth="1"/>
    <col min="12292" max="12292" width="12.5703125" style="237" customWidth="1"/>
    <col min="12293" max="12293" width="15.7109375" style="237" customWidth="1"/>
    <col min="12294" max="12295" width="17.42578125" style="237" customWidth="1"/>
    <col min="12296" max="12296" width="14" style="237" customWidth="1"/>
    <col min="12297" max="12297" width="13.5703125" style="237" customWidth="1"/>
    <col min="12298" max="12544" width="9.140625" style="237"/>
    <col min="12545" max="12545" width="5.5703125" style="237" customWidth="1"/>
    <col min="12546" max="12546" width="40.28515625" style="237" customWidth="1"/>
    <col min="12547" max="12547" width="8.42578125" style="237" customWidth="1"/>
    <col min="12548" max="12548" width="12.5703125" style="237" customWidth="1"/>
    <col min="12549" max="12549" width="15.7109375" style="237" customWidth="1"/>
    <col min="12550" max="12551" width="17.42578125" style="237" customWidth="1"/>
    <col min="12552" max="12552" width="14" style="237" customWidth="1"/>
    <col min="12553" max="12553" width="13.5703125" style="237" customWidth="1"/>
    <col min="12554" max="12800" width="9.140625" style="237"/>
    <col min="12801" max="12801" width="5.5703125" style="237" customWidth="1"/>
    <col min="12802" max="12802" width="40.28515625" style="237" customWidth="1"/>
    <col min="12803" max="12803" width="8.42578125" style="237" customWidth="1"/>
    <col min="12804" max="12804" width="12.5703125" style="237" customWidth="1"/>
    <col min="12805" max="12805" width="15.7109375" style="237" customWidth="1"/>
    <col min="12806" max="12807" width="17.42578125" style="237" customWidth="1"/>
    <col min="12808" max="12808" width="14" style="237" customWidth="1"/>
    <col min="12809" max="12809" width="13.5703125" style="237" customWidth="1"/>
    <col min="12810" max="13056" width="9.140625" style="237"/>
    <col min="13057" max="13057" width="5.5703125" style="237" customWidth="1"/>
    <col min="13058" max="13058" width="40.28515625" style="237" customWidth="1"/>
    <col min="13059" max="13059" width="8.42578125" style="237" customWidth="1"/>
    <col min="13060" max="13060" width="12.5703125" style="237" customWidth="1"/>
    <col min="13061" max="13061" width="15.7109375" style="237" customWidth="1"/>
    <col min="13062" max="13063" width="17.42578125" style="237" customWidth="1"/>
    <col min="13064" max="13064" width="14" style="237" customWidth="1"/>
    <col min="13065" max="13065" width="13.5703125" style="237" customWidth="1"/>
    <col min="13066" max="13312" width="9.140625" style="237"/>
    <col min="13313" max="13313" width="5.5703125" style="237" customWidth="1"/>
    <col min="13314" max="13314" width="40.28515625" style="237" customWidth="1"/>
    <col min="13315" max="13315" width="8.42578125" style="237" customWidth="1"/>
    <col min="13316" max="13316" width="12.5703125" style="237" customWidth="1"/>
    <col min="13317" max="13317" width="15.7109375" style="237" customWidth="1"/>
    <col min="13318" max="13319" width="17.42578125" style="237" customWidth="1"/>
    <col min="13320" max="13320" width="14" style="237" customWidth="1"/>
    <col min="13321" max="13321" width="13.5703125" style="237" customWidth="1"/>
    <col min="13322" max="13568" width="9.140625" style="237"/>
    <col min="13569" max="13569" width="5.5703125" style="237" customWidth="1"/>
    <col min="13570" max="13570" width="40.28515625" style="237" customWidth="1"/>
    <col min="13571" max="13571" width="8.42578125" style="237" customWidth="1"/>
    <col min="13572" max="13572" width="12.5703125" style="237" customWidth="1"/>
    <col min="13573" max="13573" width="15.7109375" style="237" customWidth="1"/>
    <col min="13574" max="13575" width="17.42578125" style="237" customWidth="1"/>
    <col min="13576" max="13576" width="14" style="237" customWidth="1"/>
    <col min="13577" max="13577" width="13.5703125" style="237" customWidth="1"/>
    <col min="13578" max="13824" width="9.140625" style="237"/>
    <col min="13825" max="13825" width="5.5703125" style="237" customWidth="1"/>
    <col min="13826" max="13826" width="40.28515625" style="237" customWidth="1"/>
    <col min="13827" max="13827" width="8.42578125" style="237" customWidth="1"/>
    <col min="13828" max="13828" width="12.5703125" style="237" customWidth="1"/>
    <col min="13829" max="13829" width="15.7109375" style="237" customWidth="1"/>
    <col min="13830" max="13831" width="17.42578125" style="237" customWidth="1"/>
    <col min="13832" max="13832" width="14" style="237" customWidth="1"/>
    <col min="13833" max="13833" width="13.5703125" style="237" customWidth="1"/>
    <col min="13834" max="14080" width="9.140625" style="237"/>
    <col min="14081" max="14081" width="5.5703125" style="237" customWidth="1"/>
    <col min="14082" max="14082" width="40.28515625" style="237" customWidth="1"/>
    <col min="14083" max="14083" width="8.42578125" style="237" customWidth="1"/>
    <col min="14084" max="14084" width="12.5703125" style="237" customWidth="1"/>
    <col min="14085" max="14085" width="15.7109375" style="237" customWidth="1"/>
    <col min="14086" max="14087" width="17.42578125" style="237" customWidth="1"/>
    <col min="14088" max="14088" width="14" style="237" customWidth="1"/>
    <col min="14089" max="14089" width="13.5703125" style="237" customWidth="1"/>
    <col min="14090" max="14336" width="9.140625" style="237"/>
    <col min="14337" max="14337" width="5.5703125" style="237" customWidth="1"/>
    <col min="14338" max="14338" width="40.28515625" style="237" customWidth="1"/>
    <col min="14339" max="14339" width="8.42578125" style="237" customWidth="1"/>
    <col min="14340" max="14340" width="12.5703125" style="237" customWidth="1"/>
    <col min="14341" max="14341" width="15.7109375" style="237" customWidth="1"/>
    <col min="14342" max="14343" width="17.42578125" style="237" customWidth="1"/>
    <col min="14344" max="14344" width="14" style="237" customWidth="1"/>
    <col min="14345" max="14345" width="13.5703125" style="237" customWidth="1"/>
    <col min="14346" max="14592" width="9.140625" style="237"/>
    <col min="14593" max="14593" width="5.5703125" style="237" customWidth="1"/>
    <col min="14594" max="14594" width="40.28515625" style="237" customWidth="1"/>
    <col min="14595" max="14595" width="8.42578125" style="237" customWidth="1"/>
    <col min="14596" max="14596" width="12.5703125" style="237" customWidth="1"/>
    <col min="14597" max="14597" width="15.7109375" style="237" customWidth="1"/>
    <col min="14598" max="14599" width="17.42578125" style="237" customWidth="1"/>
    <col min="14600" max="14600" width="14" style="237" customWidth="1"/>
    <col min="14601" max="14601" width="13.5703125" style="237" customWidth="1"/>
    <col min="14602" max="14848" width="9.140625" style="237"/>
    <col min="14849" max="14849" width="5.5703125" style="237" customWidth="1"/>
    <col min="14850" max="14850" width="40.28515625" style="237" customWidth="1"/>
    <col min="14851" max="14851" width="8.42578125" style="237" customWidth="1"/>
    <col min="14852" max="14852" width="12.5703125" style="237" customWidth="1"/>
    <col min="14853" max="14853" width="15.7109375" style="237" customWidth="1"/>
    <col min="14854" max="14855" width="17.42578125" style="237" customWidth="1"/>
    <col min="14856" max="14856" width="14" style="237" customWidth="1"/>
    <col min="14857" max="14857" width="13.5703125" style="237" customWidth="1"/>
    <col min="14858" max="15104" width="9.140625" style="237"/>
    <col min="15105" max="15105" width="5.5703125" style="237" customWidth="1"/>
    <col min="15106" max="15106" width="40.28515625" style="237" customWidth="1"/>
    <col min="15107" max="15107" width="8.42578125" style="237" customWidth="1"/>
    <col min="15108" max="15108" width="12.5703125" style="237" customWidth="1"/>
    <col min="15109" max="15109" width="15.7109375" style="237" customWidth="1"/>
    <col min="15110" max="15111" width="17.42578125" style="237" customWidth="1"/>
    <col min="15112" max="15112" width="14" style="237" customWidth="1"/>
    <col min="15113" max="15113" width="13.5703125" style="237" customWidth="1"/>
    <col min="15114" max="15360" width="9.140625" style="237"/>
    <col min="15361" max="15361" width="5.5703125" style="237" customWidth="1"/>
    <col min="15362" max="15362" width="40.28515625" style="237" customWidth="1"/>
    <col min="15363" max="15363" width="8.42578125" style="237" customWidth="1"/>
    <col min="15364" max="15364" width="12.5703125" style="237" customWidth="1"/>
    <col min="15365" max="15365" width="15.7109375" style="237" customWidth="1"/>
    <col min="15366" max="15367" width="17.42578125" style="237" customWidth="1"/>
    <col min="15368" max="15368" width="14" style="237" customWidth="1"/>
    <col min="15369" max="15369" width="13.5703125" style="237" customWidth="1"/>
    <col min="15370" max="15616" width="9.140625" style="237"/>
    <col min="15617" max="15617" width="5.5703125" style="237" customWidth="1"/>
    <col min="15618" max="15618" width="40.28515625" style="237" customWidth="1"/>
    <col min="15619" max="15619" width="8.42578125" style="237" customWidth="1"/>
    <col min="15620" max="15620" width="12.5703125" style="237" customWidth="1"/>
    <col min="15621" max="15621" width="15.7109375" style="237" customWidth="1"/>
    <col min="15622" max="15623" width="17.42578125" style="237" customWidth="1"/>
    <col min="15624" max="15624" width="14" style="237" customWidth="1"/>
    <col min="15625" max="15625" width="13.5703125" style="237" customWidth="1"/>
    <col min="15626" max="15872" width="9.140625" style="237"/>
    <col min="15873" max="15873" width="5.5703125" style="237" customWidth="1"/>
    <col min="15874" max="15874" width="40.28515625" style="237" customWidth="1"/>
    <col min="15875" max="15875" width="8.42578125" style="237" customWidth="1"/>
    <col min="15876" max="15876" width="12.5703125" style="237" customWidth="1"/>
    <col min="15877" max="15877" width="15.7109375" style="237" customWidth="1"/>
    <col min="15878" max="15879" width="17.42578125" style="237" customWidth="1"/>
    <col min="15880" max="15880" width="14" style="237" customWidth="1"/>
    <col min="15881" max="15881" width="13.5703125" style="237" customWidth="1"/>
    <col min="15882" max="16128" width="9.140625" style="237"/>
    <col min="16129" max="16129" width="5.5703125" style="237" customWidth="1"/>
    <col min="16130" max="16130" width="40.28515625" style="237" customWidth="1"/>
    <col min="16131" max="16131" width="8.42578125" style="237" customWidth="1"/>
    <col min="16132" max="16132" width="12.5703125" style="237" customWidth="1"/>
    <col min="16133" max="16133" width="15.7109375" style="237" customWidth="1"/>
    <col min="16134" max="16135" width="17.42578125" style="237" customWidth="1"/>
    <col min="16136" max="16136" width="14" style="237" customWidth="1"/>
    <col min="16137" max="16137" width="13.5703125" style="237" customWidth="1"/>
    <col min="16138" max="16384" width="9.140625" style="237"/>
  </cols>
  <sheetData>
    <row r="1" spans="1:7" ht="48" customHeight="1">
      <c r="A1" s="815" t="s">
        <v>310</v>
      </c>
      <c r="B1" s="816"/>
      <c r="C1" s="816"/>
      <c r="D1" s="816"/>
      <c r="E1" s="816"/>
      <c r="F1" s="816"/>
      <c r="G1" s="816"/>
    </row>
    <row r="2" spans="1:7" ht="13.5" thickBot="1"/>
    <row r="3" spans="1:7" s="585" customFormat="1" ht="30" customHeight="1">
      <c r="A3" s="743" t="s">
        <v>311</v>
      </c>
      <c r="B3" s="744"/>
      <c r="C3" s="744"/>
      <c r="D3" s="744"/>
      <c r="E3" s="744"/>
      <c r="F3" s="744"/>
      <c r="G3" s="648">
        <f>G7+G13+G19+G25+G31+G37+G43+G49+G55</f>
        <v>99638.06</v>
      </c>
    </row>
    <row r="4" spans="1:7" ht="15.75">
      <c r="A4" s="808" t="s">
        <v>312</v>
      </c>
      <c r="B4" s="809"/>
      <c r="C4" s="809"/>
      <c r="D4" s="809"/>
      <c r="E4" s="809"/>
      <c r="F4" s="809"/>
      <c r="G4" s="810"/>
    </row>
    <row r="5" spans="1:7" ht="31.5" customHeight="1">
      <c r="A5" s="280" t="s">
        <v>138</v>
      </c>
      <c r="B5" s="817" t="s">
        <v>304</v>
      </c>
      <c r="C5" s="817"/>
      <c r="D5" s="273" t="s">
        <v>313</v>
      </c>
      <c r="E5" s="273" t="s">
        <v>305</v>
      </c>
      <c r="F5" s="273" t="s">
        <v>306</v>
      </c>
      <c r="G5" s="282" t="s">
        <v>284</v>
      </c>
    </row>
    <row r="6" spans="1:7" ht="15.75">
      <c r="A6" s="239">
        <v>1</v>
      </c>
      <c r="B6" s="818" t="s">
        <v>314</v>
      </c>
      <c r="C6" s="819"/>
      <c r="D6" s="302"/>
      <c r="E6" s="302">
        <v>10</v>
      </c>
      <c r="F6" s="317">
        <v>9946.6</v>
      </c>
      <c r="G6" s="404">
        <f>99466.8</f>
        <v>99466.8</v>
      </c>
    </row>
    <row r="7" spans="1:7" ht="15" customHeight="1">
      <c r="A7" s="820" t="s">
        <v>222</v>
      </c>
      <c r="B7" s="821"/>
      <c r="C7" s="821"/>
      <c r="D7" s="821"/>
      <c r="E7" s="821"/>
      <c r="F7" s="822"/>
      <c r="G7" s="649">
        <f>SUM(G6:G6)+171.26</f>
        <v>99638.06</v>
      </c>
    </row>
    <row r="8" spans="1:7" ht="31.5" hidden="1" customHeight="1">
      <c r="A8" s="303"/>
      <c r="B8" s="304"/>
      <c r="C8" s="304"/>
      <c r="D8" s="304"/>
      <c r="E8" s="304"/>
      <c r="F8" s="304"/>
      <c r="G8" s="305"/>
    </row>
    <row r="9" spans="1:7" ht="12" hidden="1" customHeight="1">
      <c r="A9" s="808" t="s">
        <v>315</v>
      </c>
      <c r="B9" s="809"/>
      <c r="C9" s="809"/>
      <c r="D9" s="809"/>
      <c r="E9" s="809"/>
      <c r="F9" s="809"/>
      <c r="G9" s="810"/>
    </row>
    <row r="10" spans="1:7" ht="31.5" hidden="1">
      <c r="A10" s="280" t="s">
        <v>138</v>
      </c>
      <c r="B10" s="306" t="s">
        <v>304</v>
      </c>
      <c r="C10" s="811" t="s">
        <v>140</v>
      </c>
      <c r="D10" s="812"/>
      <c r="E10" s="273" t="s">
        <v>316</v>
      </c>
      <c r="F10" s="273" t="s">
        <v>317</v>
      </c>
      <c r="G10" s="282" t="s">
        <v>284</v>
      </c>
    </row>
    <row r="11" spans="1:7" ht="15.75" hidden="1">
      <c r="A11" s="262">
        <v>1</v>
      </c>
      <c r="B11" s="264"/>
      <c r="C11" s="813"/>
      <c r="D11" s="814"/>
      <c r="E11" s="253"/>
      <c r="F11" s="307"/>
      <c r="G11" s="266">
        <f>C11*E11*F11</f>
        <v>0</v>
      </c>
    </row>
    <row r="12" spans="1:7" ht="15.75" hidden="1">
      <c r="A12" s="267" t="s">
        <v>291</v>
      </c>
      <c r="B12" s="264"/>
      <c r="C12" s="758"/>
      <c r="D12" s="759"/>
      <c r="E12" s="308"/>
      <c r="F12" s="309"/>
      <c r="G12" s="268">
        <f>F12*2</f>
        <v>0</v>
      </c>
    </row>
    <row r="13" spans="1:7" ht="15.75" hidden="1">
      <c r="A13" s="783" t="s">
        <v>222</v>
      </c>
      <c r="B13" s="784"/>
      <c r="C13" s="784"/>
      <c r="D13" s="784"/>
      <c r="E13" s="784"/>
      <c r="F13" s="785"/>
      <c r="G13" s="269">
        <f>SUM(G11:G12)</f>
        <v>0</v>
      </c>
    </row>
    <row r="14" spans="1:7" ht="31.5" hidden="1" customHeight="1">
      <c r="A14" s="303"/>
      <c r="B14" s="304"/>
      <c r="C14" s="304"/>
      <c r="D14" s="304"/>
      <c r="E14" s="304"/>
      <c r="F14" s="304"/>
      <c r="G14" s="305"/>
    </row>
    <row r="15" spans="1:7" ht="15.75" hidden="1">
      <c r="A15" s="765" t="s">
        <v>318</v>
      </c>
      <c r="B15" s="766"/>
      <c r="C15" s="766"/>
      <c r="D15" s="766"/>
      <c r="E15" s="766"/>
      <c r="F15" s="766"/>
      <c r="G15" s="767"/>
    </row>
    <row r="16" spans="1:7" ht="31.5" hidden="1">
      <c r="A16" s="280" t="s">
        <v>138</v>
      </c>
      <c r="B16" s="281" t="s">
        <v>319</v>
      </c>
      <c r="C16" s="777" t="s">
        <v>320</v>
      </c>
      <c r="D16" s="777"/>
      <c r="E16" s="281" t="s">
        <v>140</v>
      </c>
      <c r="F16" s="281" t="s">
        <v>306</v>
      </c>
      <c r="G16" s="282" t="s">
        <v>284</v>
      </c>
    </row>
    <row r="17" spans="1:7" ht="15.75" hidden="1">
      <c r="A17" s="280">
        <v>1</v>
      </c>
      <c r="B17" s="310" t="s">
        <v>321</v>
      </c>
      <c r="C17" s="827"/>
      <c r="D17" s="828"/>
      <c r="E17" s="311"/>
      <c r="F17" s="312"/>
      <c r="G17" s="284">
        <f>E17*F17</f>
        <v>0</v>
      </c>
    </row>
    <row r="18" spans="1:7" ht="15.75" hidden="1">
      <c r="A18" s="313" t="s">
        <v>291</v>
      </c>
      <c r="B18" s="310"/>
      <c r="C18" s="827"/>
      <c r="D18" s="828"/>
      <c r="E18" s="310"/>
      <c r="F18" s="312"/>
      <c r="G18" s="287">
        <f>E18*F18</f>
        <v>0</v>
      </c>
    </row>
    <row r="19" spans="1:7" ht="15.75" hidden="1">
      <c r="A19" s="748" t="s">
        <v>222</v>
      </c>
      <c r="B19" s="749"/>
      <c r="C19" s="749"/>
      <c r="D19" s="749"/>
      <c r="E19" s="749"/>
      <c r="F19" s="750"/>
      <c r="G19" s="290">
        <f>SUM(G17:G18)</f>
        <v>0</v>
      </c>
    </row>
    <row r="20" spans="1:7" ht="18" hidden="1" customHeight="1">
      <c r="A20" s="303"/>
      <c r="B20" s="304"/>
      <c r="C20" s="304"/>
      <c r="D20" s="304"/>
      <c r="E20" s="304"/>
      <c r="F20" s="304"/>
      <c r="G20" s="305"/>
    </row>
    <row r="21" spans="1:7" ht="15.75" hidden="1">
      <c r="A21" s="765" t="s">
        <v>295</v>
      </c>
      <c r="B21" s="766"/>
      <c r="C21" s="766"/>
      <c r="D21" s="766"/>
      <c r="E21" s="766"/>
      <c r="F21" s="766"/>
      <c r="G21" s="767"/>
    </row>
    <row r="22" spans="1:7" ht="31.5" hidden="1">
      <c r="A22" s="280" t="s">
        <v>138</v>
      </c>
      <c r="B22" s="806" t="s">
        <v>304</v>
      </c>
      <c r="C22" s="807"/>
      <c r="D22" s="273" t="s">
        <v>313</v>
      </c>
      <c r="E22" s="314" t="s">
        <v>305</v>
      </c>
      <c r="F22" s="273" t="s">
        <v>306</v>
      </c>
      <c r="G22" s="282" t="s">
        <v>284</v>
      </c>
    </row>
    <row r="23" spans="1:7" ht="15.75" hidden="1">
      <c r="A23" s="239" t="s">
        <v>322</v>
      </c>
      <c r="B23" s="823" t="s">
        <v>323</v>
      </c>
      <c r="C23" s="824"/>
      <c r="D23" s="315" t="s">
        <v>324</v>
      </c>
      <c r="E23" s="286">
        <v>15</v>
      </c>
      <c r="F23" s="286">
        <v>3500</v>
      </c>
      <c r="G23" s="287"/>
    </row>
    <row r="24" spans="1:7" ht="15.75" hidden="1">
      <c r="A24" s="316" t="s">
        <v>291</v>
      </c>
      <c r="B24" s="823"/>
      <c r="C24" s="824"/>
      <c r="D24" s="315"/>
      <c r="E24" s="286"/>
      <c r="F24" s="286"/>
      <c r="G24" s="287"/>
    </row>
    <row r="25" spans="1:7" ht="15.75" hidden="1">
      <c r="A25" s="765" t="s">
        <v>222</v>
      </c>
      <c r="B25" s="766"/>
      <c r="C25" s="766"/>
      <c r="D25" s="302"/>
      <c r="E25" s="302"/>
      <c r="F25" s="317"/>
      <c r="G25" s="318">
        <f>SUM(G23:G24)</f>
        <v>0</v>
      </c>
    </row>
    <row r="26" spans="1:7" ht="31.5" hidden="1" customHeight="1">
      <c r="A26" s="303"/>
      <c r="B26" s="304"/>
      <c r="C26" s="304"/>
      <c r="D26" s="304"/>
      <c r="E26" s="304"/>
      <c r="F26" s="304"/>
      <c r="G26" s="305"/>
    </row>
    <row r="27" spans="1:7" ht="15.75" hidden="1">
      <c r="A27" s="765" t="s">
        <v>325</v>
      </c>
      <c r="B27" s="766"/>
      <c r="C27" s="766"/>
      <c r="D27" s="766"/>
      <c r="E27" s="766"/>
      <c r="F27" s="766"/>
      <c r="G27" s="767"/>
    </row>
    <row r="28" spans="1:7" ht="31.5" hidden="1">
      <c r="A28" s="280" t="s">
        <v>138</v>
      </c>
      <c r="B28" s="806" t="s">
        <v>304</v>
      </c>
      <c r="C28" s="807"/>
      <c r="D28" s="273" t="s">
        <v>313</v>
      </c>
      <c r="E28" s="314" t="s">
        <v>305</v>
      </c>
      <c r="F28" s="273" t="s">
        <v>306</v>
      </c>
      <c r="G28" s="282" t="s">
        <v>284</v>
      </c>
    </row>
    <row r="29" spans="1:7" ht="32.25" hidden="1" customHeight="1">
      <c r="A29" s="239" t="s">
        <v>322</v>
      </c>
      <c r="B29" s="825" t="s">
        <v>326</v>
      </c>
      <c r="C29" s="826"/>
      <c r="D29" s="302"/>
      <c r="E29" s="302"/>
      <c r="F29" s="302"/>
      <c r="G29" s="319">
        <f>E29*F29*12</f>
        <v>0</v>
      </c>
    </row>
    <row r="30" spans="1:7" ht="15.75" hidden="1">
      <c r="A30" s="316" t="s">
        <v>291</v>
      </c>
      <c r="B30" s="818"/>
      <c r="C30" s="829"/>
      <c r="D30" s="320"/>
      <c r="E30" s="321"/>
      <c r="F30" s="322"/>
      <c r="G30" s="319">
        <f>E30*F30*12</f>
        <v>0</v>
      </c>
    </row>
    <row r="31" spans="1:7" ht="15.75" hidden="1">
      <c r="A31" s="765" t="s">
        <v>222</v>
      </c>
      <c r="B31" s="766"/>
      <c r="C31" s="766"/>
      <c r="D31" s="302"/>
      <c r="E31" s="302"/>
      <c r="F31" s="317"/>
      <c r="G31" s="318">
        <f>SUM(G29:G30)</f>
        <v>0</v>
      </c>
    </row>
    <row r="32" spans="1:7" ht="31.5" hidden="1" customHeight="1">
      <c r="A32" s="303"/>
      <c r="B32" s="304"/>
      <c r="C32" s="304"/>
      <c r="D32" s="304"/>
      <c r="E32" s="304"/>
      <c r="F32" s="304"/>
      <c r="G32" s="305"/>
    </row>
    <row r="33" spans="1:7" ht="15.75" hidden="1">
      <c r="A33" s="830" t="s">
        <v>327</v>
      </c>
      <c r="B33" s="831"/>
      <c r="C33" s="831"/>
      <c r="D33" s="831"/>
      <c r="E33" s="831"/>
      <c r="F33" s="831"/>
      <c r="G33" s="832"/>
    </row>
    <row r="34" spans="1:7" ht="31.5" hidden="1">
      <c r="A34" s="280" t="s">
        <v>138</v>
      </c>
      <c r="B34" s="833" t="s">
        <v>320</v>
      </c>
      <c r="C34" s="834"/>
      <c r="D34" s="835"/>
      <c r="E34" s="281" t="s">
        <v>140</v>
      </c>
      <c r="F34" s="281" t="s">
        <v>306</v>
      </c>
      <c r="G34" s="282" t="s">
        <v>284</v>
      </c>
    </row>
    <row r="35" spans="1:7" ht="15.75" hidden="1">
      <c r="A35" s="280">
        <v>1</v>
      </c>
      <c r="B35" s="823"/>
      <c r="C35" s="824"/>
      <c r="D35" s="836"/>
      <c r="E35" s="323"/>
      <c r="F35" s="324"/>
      <c r="G35" s="284">
        <f>E35*F35</f>
        <v>0</v>
      </c>
    </row>
    <row r="36" spans="1:7" ht="15.75" hidden="1">
      <c r="A36" s="313" t="s">
        <v>291</v>
      </c>
      <c r="B36" s="823"/>
      <c r="C36" s="824"/>
      <c r="D36" s="836"/>
      <c r="E36" s="323"/>
      <c r="F36" s="324"/>
      <c r="G36" s="287">
        <f>E36*F36</f>
        <v>0</v>
      </c>
    </row>
    <row r="37" spans="1:7" ht="15.75" hidden="1">
      <c r="A37" s="748" t="s">
        <v>222</v>
      </c>
      <c r="B37" s="749"/>
      <c r="C37" s="749"/>
      <c r="D37" s="750"/>
      <c r="E37" s="325"/>
      <c r="F37" s="325"/>
      <c r="G37" s="290">
        <f>SUM(G35:G36)</f>
        <v>0</v>
      </c>
    </row>
    <row r="38" spans="1:7" ht="0.75" customHeight="1">
      <c r="A38" s="303"/>
      <c r="B38" s="304"/>
      <c r="C38" s="304"/>
      <c r="D38" s="304"/>
      <c r="E38" s="304"/>
      <c r="F38" s="304"/>
      <c r="G38" s="305"/>
    </row>
    <row r="39" spans="1:7" ht="15.75" hidden="1">
      <c r="A39" s="748" t="s">
        <v>328</v>
      </c>
      <c r="B39" s="749"/>
      <c r="C39" s="749"/>
      <c r="D39" s="749"/>
      <c r="E39" s="749"/>
      <c r="F39" s="749"/>
      <c r="G39" s="805"/>
    </row>
    <row r="40" spans="1:7" ht="31.5" hidden="1">
      <c r="A40" s="280" t="s">
        <v>138</v>
      </c>
      <c r="B40" s="806" t="s">
        <v>320</v>
      </c>
      <c r="C40" s="807"/>
      <c r="D40" s="273" t="s">
        <v>313</v>
      </c>
      <c r="E40" s="273" t="s">
        <v>305</v>
      </c>
      <c r="F40" s="273" t="s">
        <v>306</v>
      </c>
      <c r="G40" s="282" t="s">
        <v>284</v>
      </c>
    </row>
    <row r="41" spans="1:7" ht="15.75" hidden="1">
      <c r="A41" s="280">
        <v>1</v>
      </c>
      <c r="B41" s="801"/>
      <c r="C41" s="802"/>
      <c r="D41" s="326"/>
      <c r="E41" s="327"/>
      <c r="F41" s="312"/>
      <c r="G41" s="328">
        <f>E41*F41</f>
        <v>0</v>
      </c>
    </row>
    <row r="42" spans="1:7" ht="15.75" hidden="1">
      <c r="A42" s="242" t="s">
        <v>291</v>
      </c>
      <c r="B42" s="803"/>
      <c r="C42" s="804"/>
      <c r="D42" s="329"/>
      <c r="E42" s="330"/>
      <c r="F42" s="321"/>
      <c r="G42" s="331">
        <f>E42*F42</f>
        <v>0</v>
      </c>
    </row>
    <row r="43" spans="1:7" ht="15.75" hidden="1">
      <c r="A43" s="765" t="s">
        <v>329</v>
      </c>
      <c r="B43" s="766"/>
      <c r="C43" s="766"/>
      <c r="D43" s="302"/>
      <c r="E43" s="302"/>
      <c r="F43" s="302"/>
      <c r="G43" s="248">
        <f>SUM(G41:G42)</f>
        <v>0</v>
      </c>
    </row>
    <row r="44" spans="1:7" ht="31.5" hidden="1" customHeight="1">
      <c r="A44" s="332"/>
      <c r="B44" s="333"/>
      <c r="C44" s="333"/>
      <c r="D44" s="333"/>
      <c r="E44" s="333"/>
      <c r="F44" s="333"/>
      <c r="G44" s="295"/>
    </row>
    <row r="45" spans="1:7" ht="33" hidden="1" customHeight="1">
      <c r="A45" s="820" t="s">
        <v>330</v>
      </c>
      <c r="B45" s="821"/>
      <c r="C45" s="821"/>
      <c r="D45" s="821"/>
      <c r="E45" s="821"/>
      <c r="F45" s="821"/>
      <c r="G45" s="837"/>
    </row>
    <row r="46" spans="1:7" ht="31.5" hidden="1">
      <c r="A46" s="280" t="s">
        <v>138</v>
      </c>
      <c r="B46" s="806" t="s">
        <v>320</v>
      </c>
      <c r="C46" s="807"/>
      <c r="D46" s="273" t="s">
        <v>313</v>
      </c>
      <c r="E46" s="273" t="s">
        <v>305</v>
      </c>
      <c r="F46" s="273" t="s">
        <v>306</v>
      </c>
      <c r="G46" s="282" t="s">
        <v>284</v>
      </c>
    </row>
    <row r="47" spans="1:7" ht="15.75" hidden="1">
      <c r="A47" s="280">
        <v>1</v>
      </c>
      <c r="B47" s="801"/>
      <c r="C47" s="802"/>
      <c r="D47" s="326"/>
      <c r="E47" s="327"/>
      <c r="F47" s="312"/>
      <c r="G47" s="328">
        <f>E47*F47</f>
        <v>0</v>
      </c>
    </row>
    <row r="48" spans="1:7" ht="15.75" hidden="1">
      <c r="A48" s="242" t="s">
        <v>291</v>
      </c>
      <c r="B48" s="803"/>
      <c r="C48" s="804"/>
      <c r="D48" s="329"/>
      <c r="E48" s="330"/>
      <c r="F48" s="321"/>
      <c r="G48" s="331">
        <f>E48*F48</f>
        <v>0</v>
      </c>
    </row>
    <row r="49" spans="1:9" ht="15.75" hidden="1">
      <c r="A49" s="765" t="s">
        <v>329</v>
      </c>
      <c r="B49" s="766"/>
      <c r="C49" s="766"/>
      <c r="D49" s="302"/>
      <c r="E49" s="302"/>
      <c r="F49" s="302"/>
      <c r="G49" s="248">
        <f>SUM(G47:G48)</f>
        <v>0</v>
      </c>
    </row>
    <row r="50" spans="1:9" ht="31.5" hidden="1" customHeight="1">
      <c r="A50" s="303"/>
      <c r="B50" s="304"/>
      <c r="C50" s="304"/>
      <c r="D50" s="304"/>
      <c r="E50" s="304"/>
      <c r="F50" s="304"/>
      <c r="G50" s="305"/>
    </row>
    <row r="51" spans="1:9" ht="31.5" hidden="1" customHeight="1">
      <c r="A51" s="820" t="s">
        <v>331</v>
      </c>
      <c r="B51" s="821"/>
      <c r="C51" s="821"/>
      <c r="D51" s="821"/>
      <c r="E51" s="821"/>
      <c r="F51" s="821"/>
      <c r="G51" s="837"/>
    </row>
    <row r="52" spans="1:9" ht="31.5" hidden="1">
      <c r="A52" s="280" t="s">
        <v>138</v>
      </c>
      <c r="B52" s="806" t="s">
        <v>320</v>
      </c>
      <c r="C52" s="807"/>
      <c r="D52" s="273" t="s">
        <v>313</v>
      </c>
      <c r="E52" s="273" t="s">
        <v>305</v>
      </c>
      <c r="F52" s="273" t="s">
        <v>306</v>
      </c>
      <c r="G52" s="282" t="s">
        <v>284</v>
      </c>
    </row>
    <row r="53" spans="1:9" ht="15.75" hidden="1">
      <c r="A53" s="280">
        <v>1</v>
      </c>
      <c r="B53" s="801"/>
      <c r="C53" s="802"/>
      <c r="D53" s="326"/>
      <c r="E53" s="327"/>
      <c r="F53" s="312"/>
      <c r="G53" s="328">
        <f>E53*F53</f>
        <v>0</v>
      </c>
    </row>
    <row r="54" spans="1:9" ht="15.75" hidden="1">
      <c r="A54" s="242" t="s">
        <v>291</v>
      </c>
      <c r="B54" s="803"/>
      <c r="C54" s="804"/>
      <c r="D54" s="329"/>
      <c r="E54" s="330"/>
      <c r="F54" s="321"/>
      <c r="G54" s="331">
        <f>E54*F54</f>
        <v>0</v>
      </c>
    </row>
    <row r="55" spans="1:9" ht="16.5" hidden="1" thickBot="1">
      <c r="A55" s="799" t="s">
        <v>329</v>
      </c>
      <c r="B55" s="800"/>
      <c r="C55" s="800"/>
      <c r="D55" s="334"/>
      <c r="E55" s="334"/>
      <c r="F55" s="334"/>
      <c r="G55" s="279">
        <f>SUM(G53:G54)</f>
        <v>0</v>
      </c>
    </row>
    <row r="56" spans="1:9" ht="21.75" customHeight="1" thickBot="1"/>
    <row r="57" spans="1:9" s="585" customFormat="1" ht="30" customHeight="1">
      <c r="A57" s="743" t="s">
        <v>332</v>
      </c>
      <c r="B57" s="744"/>
      <c r="C57" s="744"/>
      <c r="D57" s="744"/>
      <c r="E57" s="744"/>
      <c r="F57" s="744"/>
      <c r="G57" s="648">
        <f>G62+G70+G109+G142+G201</f>
        <v>461309.55</v>
      </c>
    </row>
    <row r="58" spans="1:9" ht="21.75" customHeight="1">
      <c r="A58" s="259"/>
      <c r="B58" s="260"/>
      <c r="C58" s="260"/>
      <c r="D58" s="260"/>
      <c r="E58" s="260"/>
      <c r="F58" s="260"/>
      <c r="G58" s="261"/>
    </row>
    <row r="59" spans="1:9" ht="21.75" customHeight="1">
      <c r="A59" s="765" t="s">
        <v>312</v>
      </c>
      <c r="B59" s="766"/>
      <c r="C59" s="766"/>
      <c r="D59" s="766"/>
      <c r="E59" s="766"/>
      <c r="F59" s="766"/>
      <c r="G59" s="767"/>
    </row>
    <row r="60" spans="1:9" ht="21.75" customHeight="1">
      <c r="A60" s="280" t="s">
        <v>138</v>
      </c>
      <c r="B60" s="817" t="s">
        <v>304</v>
      </c>
      <c r="C60" s="817"/>
      <c r="D60" s="273" t="s">
        <v>313</v>
      </c>
      <c r="E60" s="273" t="s">
        <v>305</v>
      </c>
      <c r="F60" s="273" t="s">
        <v>306</v>
      </c>
      <c r="G60" s="282" t="s">
        <v>284</v>
      </c>
    </row>
    <row r="61" spans="1:9" ht="36.75" customHeight="1">
      <c r="A61" s="335" t="s">
        <v>141</v>
      </c>
      <c r="B61" s="841" t="s">
        <v>333</v>
      </c>
      <c r="C61" s="842"/>
      <c r="D61" s="320"/>
      <c r="E61" s="586">
        <f>'КВР 100'!G3</f>
        <v>14631594</v>
      </c>
      <c r="F61" s="336" t="s">
        <v>334</v>
      </c>
      <c r="G61" s="337">
        <f>((E61*3%+(D6*3%)*18%))-147243.47+491.14</f>
        <v>292195.49</v>
      </c>
      <c r="H61" s="338"/>
      <c r="I61" s="339"/>
    </row>
    <row r="62" spans="1:9" ht="21.75" customHeight="1">
      <c r="A62" s="755" t="s">
        <v>329</v>
      </c>
      <c r="B62" s="756"/>
      <c r="C62" s="756"/>
      <c r="D62" s="756"/>
      <c r="E62" s="756"/>
      <c r="F62" s="340"/>
      <c r="G62" s="649">
        <f>SUM(G61:G61)-171.26</f>
        <v>292024.23</v>
      </c>
      <c r="I62" s="341"/>
    </row>
    <row r="63" spans="1:9" ht="21.75" customHeight="1">
      <c r="A63" s="259"/>
      <c r="B63" s="260"/>
      <c r="C63" s="260"/>
      <c r="D63" s="260"/>
      <c r="E63" s="260"/>
      <c r="F63" s="260"/>
      <c r="G63" s="261"/>
    </row>
    <row r="64" spans="1:9" ht="21.75" hidden="1" customHeight="1">
      <c r="A64" s="765" t="s">
        <v>292</v>
      </c>
      <c r="B64" s="766"/>
      <c r="C64" s="766"/>
      <c r="D64" s="766"/>
      <c r="E64" s="766"/>
      <c r="F64" s="766"/>
      <c r="G64" s="767"/>
    </row>
    <row r="65" spans="1:7" ht="15.75" hidden="1">
      <c r="A65" s="765" t="s">
        <v>335</v>
      </c>
      <c r="B65" s="766"/>
      <c r="C65" s="766"/>
      <c r="D65" s="766"/>
      <c r="E65" s="766"/>
      <c r="F65" s="766"/>
      <c r="G65" s="767"/>
    </row>
    <row r="66" spans="1:7" ht="31.5" hidden="1">
      <c r="A66" s="272" t="s">
        <v>138</v>
      </c>
      <c r="B66" s="306" t="s">
        <v>304</v>
      </c>
      <c r="C66" s="273" t="s">
        <v>336</v>
      </c>
      <c r="D66" s="273" t="s">
        <v>337</v>
      </c>
      <c r="E66" s="273" t="s">
        <v>338</v>
      </c>
      <c r="F66" s="273" t="s">
        <v>339</v>
      </c>
      <c r="G66" s="282" t="s">
        <v>284</v>
      </c>
    </row>
    <row r="67" spans="1:7" ht="0.75" hidden="1" customHeight="1">
      <c r="A67" s="843" t="s">
        <v>322</v>
      </c>
      <c r="B67" s="845"/>
      <c r="C67" s="342" t="s">
        <v>340</v>
      </c>
      <c r="D67" s="343"/>
      <c r="E67" s="343"/>
      <c r="F67" s="344"/>
      <c r="G67" s="345">
        <f>D67*E67*F67</f>
        <v>0</v>
      </c>
    </row>
    <row r="68" spans="1:7" ht="15.75" hidden="1">
      <c r="A68" s="844"/>
      <c r="B68" s="846"/>
      <c r="C68" s="342" t="s">
        <v>341</v>
      </c>
      <c r="D68" s="343"/>
      <c r="E68" s="343"/>
      <c r="F68" s="307"/>
      <c r="G68" s="346">
        <f>D68*E68*F68</f>
        <v>0</v>
      </c>
    </row>
    <row r="69" spans="1:7" ht="15.75" hidden="1">
      <c r="A69" s="347">
        <v>1</v>
      </c>
      <c r="B69" s="348" t="s">
        <v>342</v>
      </c>
      <c r="C69" s="349"/>
      <c r="D69" s="343"/>
      <c r="E69" s="343"/>
      <c r="F69" s="307"/>
      <c r="G69" s="346">
        <f>D69*E69*F69</f>
        <v>0</v>
      </c>
    </row>
    <row r="70" spans="1:7" ht="15" hidden="1" customHeight="1">
      <c r="A70" s="748" t="s">
        <v>222</v>
      </c>
      <c r="B70" s="749"/>
      <c r="C70" s="749"/>
      <c r="D70" s="749"/>
      <c r="E70" s="749"/>
      <c r="F70" s="750"/>
      <c r="G70" s="318">
        <f>SUM(G67:G69)</f>
        <v>0</v>
      </c>
    </row>
    <row r="71" spans="1:7" ht="31.5" hidden="1" customHeight="1">
      <c r="A71" s="259"/>
      <c r="B71" s="260"/>
      <c r="C71" s="260"/>
      <c r="D71" s="260"/>
      <c r="E71" s="260"/>
      <c r="F71" s="260"/>
      <c r="G71" s="261"/>
    </row>
    <row r="72" spans="1:7" ht="15.75" hidden="1">
      <c r="A72" s="765" t="s">
        <v>343</v>
      </c>
      <c r="B72" s="766"/>
      <c r="C72" s="766"/>
      <c r="D72" s="766"/>
      <c r="E72" s="766"/>
      <c r="F72" s="766"/>
      <c r="G72" s="767"/>
    </row>
    <row r="73" spans="1:7" ht="47.25" hidden="1">
      <c r="A73" s="280" t="s">
        <v>138</v>
      </c>
      <c r="B73" s="306" t="s">
        <v>304</v>
      </c>
      <c r="C73" s="273" t="s">
        <v>344</v>
      </c>
      <c r="D73" s="273" t="s">
        <v>140</v>
      </c>
      <c r="E73" s="811" t="s">
        <v>345</v>
      </c>
      <c r="F73" s="838"/>
      <c r="G73" s="282" t="s">
        <v>284</v>
      </c>
    </row>
    <row r="74" spans="1:7" ht="15.75" hidden="1">
      <c r="A74" s="350">
        <v>1</v>
      </c>
      <c r="B74" s="351" t="s">
        <v>346</v>
      </c>
      <c r="C74" s="273" t="s">
        <v>347</v>
      </c>
      <c r="D74" s="352"/>
      <c r="E74" s="839"/>
      <c r="F74" s="840"/>
      <c r="G74" s="353">
        <f>D74*E74</f>
        <v>0</v>
      </c>
    </row>
    <row r="75" spans="1:7" ht="15.75" hidden="1">
      <c r="A75" s="350">
        <v>2</v>
      </c>
      <c r="B75" s="354" t="s">
        <v>348</v>
      </c>
      <c r="C75" s="342" t="s">
        <v>349</v>
      </c>
      <c r="D75" s="355"/>
      <c r="E75" s="839"/>
      <c r="F75" s="840"/>
      <c r="G75" s="353">
        <f>D75*E75</f>
        <v>0</v>
      </c>
    </row>
    <row r="76" spans="1:7" ht="15.75" hidden="1">
      <c r="A76" s="242">
        <v>3</v>
      </c>
      <c r="B76" s="354" t="s">
        <v>350</v>
      </c>
      <c r="C76" s="273" t="s">
        <v>351</v>
      </c>
      <c r="D76" s="356"/>
      <c r="E76" s="839"/>
      <c r="F76" s="840"/>
      <c r="G76" s="353">
        <f>D76*E76</f>
        <v>0</v>
      </c>
    </row>
    <row r="77" spans="1:7" ht="15.75" hidden="1">
      <c r="A77" s="242">
        <v>4</v>
      </c>
      <c r="B77" s="354" t="s">
        <v>352</v>
      </c>
      <c r="C77" s="273" t="s">
        <v>351</v>
      </c>
      <c r="D77" s="356"/>
      <c r="E77" s="839"/>
      <c r="F77" s="840"/>
      <c r="G77" s="353">
        <f>D77*E77</f>
        <v>0</v>
      </c>
    </row>
    <row r="78" spans="1:7" ht="14.25" hidden="1" customHeight="1">
      <c r="A78" s="748" t="s">
        <v>222</v>
      </c>
      <c r="B78" s="749"/>
      <c r="C78" s="749"/>
      <c r="D78" s="749"/>
      <c r="E78" s="749"/>
      <c r="F78" s="750"/>
      <c r="G78" s="248">
        <f>SUM(G74:G77)</f>
        <v>0</v>
      </c>
    </row>
    <row r="79" spans="1:7" ht="31.5" hidden="1" customHeight="1">
      <c r="A79" s="259"/>
      <c r="B79" s="260"/>
      <c r="C79" s="260"/>
      <c r="D79" s="260"/>
      <c r="E79" s="260"/>
      <c r="F79" s="260"/>
      <c r="G79" s="261"/>
    </row>
    <row r="80" spans="1:7" ht="33.75" hidden="1" customHeight="1">
      <c r="A80" s="808" t="s">
        <v>315</v>
      </c>
      <c r="B80" s="809"/>
      <c r="C80" s="809"/>
      <c r="D80" s="809"/>
      <c r="E80" s="809"/>
      <c r="F80" s="809"/>
      <c r="G80" s="810"/>
    </row>
    <row r="81" spans="1:7" ht="31.5" hidden="1">
      <c r="A81" s="280" t="s">
        <v>138</v>
      </c>
      <c r="B81" s="306" t="s">
        <v>304</v>
      </c>
      <c r="C81" s="811" t="s">
        <v>140</v>
      </c>
      <c r="D81" s="812"/>
      <c r="E81" s="273" t="s">
        <v>316</v>
      </c>
      <c r="F81" s="273" t="s">
        <v>317</v>
      </c>
      <c r="G81" s="282" t="s">
        <v>284</v>
      </c>
    </row>
    <row r="82" spans="1:7" ht="15.75" hidden="1">
      <c r="A82" s="262">
        <v>1</v>
      </c>
      <c r="B82" s="264"/>
      <c r="C82" s="813"/>
      <c r="D82" s="814"/>
      <c r="E82" s="253"/>
      <c r="F82" s="307"/>
      <c r="G82" s="266">
        <f>C82*E82*F82</f>
        <v>0</v>
      </c>
    </row>
    <row r="83" spans="1:7" ht="15.75" hidden="1">
      <c r="A83" s="267" t="s">
        <v>291</v>
      </c>
      <c r="B83" s="264"/>
      <c r="C83" s="758"/>
      <c r="D83" s="759"/>
      <c r="E83" s="308"/>
      <c r="F83" s="309"/>
      <c r="G83" s="268">
        <f>F83*2</f>
        <v>0</v>
      </c>
    </row>
    <row r="84" spans="1:7" ht="15.75" hidden="1">
      <c r="A84" s="783" t="s">
        <v>222</v>
      </c>
      <c r="B84" s="784"/>
      <c r="C84" s="784"/>
      <c r="D84" s="784"/>
      <c r="E84" s="784"/>
      <c r="F84" s="785"/>
      <c r="G84" s="269">
        <f>SUM(G82:G83)</f>
        <v>0</v>
      </c>
    </row>
    <row r="85" spans="1:7" ht="31.5" hidden="1" customHeight="1">
      <c r="A85" s="259"/>
      <c r="B85" s="260"/>
      <c r="C85" s="260"/>
      <c r="D85" s="260"/>
      <c r="E85" s="260"/>
      <c r="F85" s="260"/>
      <c r="G85" s="261"/>
    </row>
    <row r="86" spans="1:7" ht="15.75" hidden="1">
      <c r="A86" s="755" t="s">
        <v>318</v>
      </c>
      <c r="B86" s="756"/>
      <c r="C86" s="756"/>
      <c r="D86" s="756"/>
      <c r="E86" s="756"/>
      <c r="F86" s="756"/>
      <c r="G86" s="290">
        <f>G92+G98</f>
        <v>0</v>
      </c>
    </row>
    <row r="87" spans="1:7" ht="14.25" hidden="1" customHeight="1">
      <c r="A87" s="765" t="s">
        <v>353</v>
      </c>
      <c r="B87" s="766"/>
      <c r="C87" s="766"/>
      <c r="D87" s="766"/>
      <c r="E87" s="766"/>
      <c r="F87" s="766"/>
      <c r="G87" s="767"/>
    </row>
    <row r="88" spans="1:7" ht="47.25" hidden="1">
      <c r="A88" s="280" t="s">
        <v>138</v>
      </c>
      <c r="B88" s="314" t="s">
        <v>304</v>
      </c>
      <c r="C88" s="273" t="s">
        <v>344</v>
      </c>
      <c r="D88" s="273" t="s">
        <v>354</v>
      </c>
      <c r="E88" s="273" t="s">
        <v>316</v>
      </c>
      <c r="F88" s="273" t="s">
        <v>355</v>
      </c>
      <c r="G88" s="282" t="s">
        <v>284</v>
      </c>
    </row>
    <row r="89" spans="1:7" ht="15.75" hidden="1">
      <c r="A89" s="280">
        <v>1</v>
      </c>
      <c r="B89" s="310" t="s">
        <v>356</v>
      </c>
      <c r="C89" s="273" t="s">
        <v>351</v>
      </c>
      <c r="D89" s="315"/>
      <c r="E89" s="311"/>
      <c r="F89" s="312"/>
      <c r="G89" s="284">
        <f>D89*E89*F89</f>
        <v>0</v>
      </c>
    </row>
    <row r="90" spans="1:7" ht="15.75" hidden="1">
      <c r="A90" s="285">
        <v>2</v>
      </c>
      <c r="B90" s="310" t="s">
        <v>357</v>
      </c>
      <c r="C90" s="315"/>
      <c r="D90" s="315"/>
      <c r="E90" s="311"/>
      <c r="F90" s="312"/>
      <c r="G90" s="287">
        <f>D90*E90*F90</f>
        <v>0</v>
      </c>
    </row>
    <row r="91" spans="1:7" ht="15.75" hidden="1">
      <c r="A91" s="313" t="s">
        <v>291</v>
      </c>
      <c r="B91" s="310"/>
      <c r="C91" s="315"/>
      <c r="D91" s="315"/>
      <c r="E91" s="310"/>
      <c r="F91" s="312"/>
      <c r="G91" s="287">
        <f>D91*E91*F91</f>
        <v>0</v>
      </c>
    </row>
    <row r="92" spans="1:7" ht="15.75" hidden="1">
      <c r="A92" s="748" t="s">
        <v>222</v>
      </c>
      <c r="B92" s="749"/>
      <c r="C92" s="749"/>
      <c r="D92" s="749"/>
      <c r="E92" s="749"/>
      <c r="F92" s="750"/>
      <c r="G92" s="290">
        <f>SUM(G89:G91)</f>
        <v>0</v>
      </c>
    </row>
    <row r="93" spans="1:7" hidden="1">
      <c r="A93" s="259"/>
      <c r="B93" s="260"/>
      <c r="C93" s="260"/>
      <c r="D93" s="260"/>
      <c r="E93" s="260"/>
      <c r="F93" s="260"/>
      <c r="G93" s="261"/>
    </row>
    <row r="94" spans="1:7" ht="15.75" hidden="1">
      <c r="A94" s="765" t="s">
        <v>358</v>
      </c>
      <c r="B94" s="766"/>
      <c r="C94" s="766"/>
      <c r="D94" s="766"/>
      <c r="E94" s="766"/>
      <c r="F94" s="766"/>
      <c r="G94" s="767"/>
    </row>
    <row r="95" spans="1:7" ht="31.5" hidden="1">
      <c r="A95" s="280" t="s">
        <v>138</v>
      </c>
      <c r="B95" s="281" t="s">
        <v>319</v>
      </c>
      <c r="C95" s="777" t="s">
        <v>320</v>
      </c>
      <c r="D95" s="777"/>
      <c r="E95" s="281" t="s">
        <v>140</v>
      </c>
      <c r="F95" s="281" t="s">
        <v>306</v>
      </c>
      <c r="G95" s="282" t="s">
        <v>284</v>
      </c>
    </row>
    <row r="96" spans="1:7" ht="15.75" hidden="1">
      <c r="A96" s="280">
        <v>1</v>
      </c>
      <c r="B96" s="310"/>
      <c r="C96" s="827"/>
      <c r="D96" s="828"/>
      <c r="E96" s="311"/>
      <c r="F96" s="312"/>
      <c r="G96" s="284">
        <f>E96*F96</f>
        <v>0</v>
      </c>
    </row>
    <row r="97" spans="1:7" ht="15.75" hidden="1">
      <c r="A97" s="313" t="s">
        <v>291</v>
      </c>
      <c r="B97" s="310"/>
      <c r="C97" s="827"/>
      <c r="D97" s="828"/>
      <c r="E97" s="310"/>
      <c r="F97" s="312"/>
      <c r="G97" s="287">
        <f>E97*F97</f>
        <v>0</v>
      </c>
    </row>
    <row r="98" spans="1:7" ht="15.75" hidden="1">
      <c r="A98" s="748" t="s">
        <v>222</v>
      </c>
      <c r="B98" s="749"/>
      <c r="C98" s="749"/>
      <c r="D98" s="749"/>
      <c r="E98" s="749"/>
      <c r="F98" s="750"/>
      <c r="G98" s="290">
        <f>SUM(G96:G97)</f>
        <v>0</v>
      </c>
    </row>
    <row r="99" spans="1:7" ht="31.5" hidden="1" customHeight="1">
      <c r="A99" s="259"/>
      <c r="B99" s="260"/>
      <c r="C99" s="260"/>
      <c r="D99" s="260"/>
      <c r="E99" s="260"/>
      <c r="F99" s="260"/>
      <c r="G99" s="261"/>
    </row>
    <row r="100" spans="1:7" ht="15.75">
      <c r="A100" s="765" t="s">
        <v>295</v>
      </c>
      <c r="B100" s="766"/>
      <c r="C100" s="766"/>
      <c r="D100" s="766"/>
      <c r="E100" s="766"/>
      <c r="F100" s="766"/>
      <c r="G100" s="767"/>
    </row>
    <row r="101" spans="1:7" ht="31.5">
      <c r="A101" s="280" t="s">
        <v>138</v>
      </c>
      <c r="B101" s="806" t="s">
        <v>304</v>
      </c>
      <c r="C101" s="807"/>
      <c r="D101" s="273" t="s">
        <v>313</v>
      </c>
      <c r="E101" s="314" t="s">
        <v>305</v>
      </c>
      <c r="F101" s="273" t="s">
        <v>306</v>
      </c>
      <c r="G101" s="282" t="s">
        <v>284</v>
      </c>
    </row>
    <row r="102" spans="1:7" ht="15.75">
      <c r="A102" s="239" t="s">
        <v>322</v>
      </c>
      <c r="B102" s="823" t="s">
        <v>359</v>
      </c>
      <c r="C102" s="824"/>
      <c r="D102" s="315" t="s">
        <v>324</v>
      </c>
      <c r="E102" s="283">
        <v>17</v>
      </c>
      <c r="F102" s="283">
        <v>3800</v>
      </c>
      <c r="G102" s="359">
        <f>E102*F102</f>
        <v>64600</v>
      </c>
    </row>
    <row r="103" spans="1:7" ht="15.75" hidden="1">
      <c r="A103" s="239" t="s">
        <v>360</v>
      </c>
      <c r="B103" s="778" t="s">
        <v>361</v>
      </c>
      <c r="C103" s="780"/>
      <c r="D103" s="315" t="s">
        <v>324</v>
      </c>
      <c r="E103" s="283"/>
      <c r="F103" s="283"/>
      <c r="G103" s="359">
        <f>E103*F103</f>
        <v>0</v>
      </c>
    </row>
    <row r="104" spans="1:7" ht="15.75">
      <c r="A104" s="239">
        <v>2</v>
      </c>
      <c r="B104" s="372" t="s">
        <v>387</v>
      </c>
      <c r="C104" s="373"/>
      <c r="D104" s="374" t="s">
        <v>324</v>
      </c>
      <c r="E104" s="283">
        <v>8</v>
      </c>
      <c r="F104" s="283">
        <v>1000</v>
      </c>
      <c r="G104" s="359">
        <f>E104*F104</f>
        <v>8000</v>
      </c>
    </row>
    <row r="105" spans="1:7" ht="15.75">
      <c r="A105" s="335" t="s">
        <v>145</v>
      </c>
      <c r="B105" s="823" t="s">
        <v>362</v>
      </c>
      <c r="C105" s="824"/>
      <c r="D105" s="315" t="s">
        <v>324</v>
      </c>
      <c r="E105" s="286">
        <v>12</v>
      </c>
      <c r="F105" s="286">
        <v>600</v>
      </c>
      <c r="G105" s="402">
        <f>E105*F105</f>
        <v>7200</v>
      </c>
    </row>
    <row r="106" spans="1:7" ht="15.75" hidden="1">
      <c r="A106" s="335" t="s">
        <v>363</v>
      </c>
      <c r="B106" s="818" t="s">
        <v>364</v>
      </c>
      <c r="C106" s="829"/>
      <c r="D106" s="349"/>
      <c r="E106" s="349"/>
      <c r="F106" s="302"/>
      <c r="G106" s="403"/>
    </row>
    <row r="107" spans="1:7" ht="15.75" hidden="1">
      <c r="A107" s="335" t="s">
        <v>365</v>
      </c>
      <c r="B107" s="818"/>
      <c r="C107" s="829"/>
      <c r="D107" s="320"/>
      <c r="E107" s="321"/>
      <c r="F107" s="336"/>
      <c r="G107" s="404">
        <f>E107*F107</f>
        <v>0</v>
      </c>
    </row>
    <row r="108" spans="1:7" ht="15.75" hidden="1">
      <c r="A108" s="316" t="s">
        <v>291</v>
      </c>
      <c r="B108" s="818"/>
      <c r="C108" s="829"/>
      <c r="D108" s="320"/>
      <c r="E108" s="321"/>
      <c r="F108" s="322"/>
      <c r="G108" s="337">
        <f>E108*F108</f>
        <v>0</v>
      </c>
    </row>
    <row r="109" spans="1:7" ht="15.75">
      <c r="A109" s="765" t="s">
        <v>222</v>
      </c>
      <c r="B109" s="766"/>
      <c r="C109" s="766"/>
      <c r="D109" s="302"/>
      <c r="E109" s="302"/>
      <c r="F109" s="317"/>
      <c r="G109" s="649">
        <f>SUM(G102:G108)</f>
        <v>79800</v>
      </c>
    </row>
    <row r="110" spans="1:7" ht="30" hidden="1" customHeight="1">
      <c r="A110" s="259"/>
      <c r="B110" s="260"/>
      <c r="C110" s="260"/>
      <c r="D110" s="260"/>
      <c r="E110" s="260"/>
      <c r="F110" s="260"/>
      <c r="G110" s="261"/>
    </row>
    <row r="111" spans="1:7" ht="15.75" hidden="1">
      <c r="A111" s="765" t="s">
        <v>366</v>
      </c>
      <c r="B111" s="766"/>
      <c r="C111" s="766"/>
      <c r="D111" s="766"/>
      <c r="E111" s="766"/>
      <c r="F111" s="766"/>
      <c r="G111" s="767"/>
    </row>
    <row r="112" spans="1:7" ht="31.5" hidden="1">
      <c r="A112" s="280" t="s">
        <v>138</v>
      </c>
      <c r="B112" s="806" t="s">
        <v>304</v>
      </c>
      <c r="C112" s="807"/>
      <c r="D112" s="273" t="s">
        <v>313</v>
      </c>
      <c r="E112" s="314" t="s">
        <v>305</v>
      </c>
      <c r="F112" s="273" t="s">
        <v>306</v>
      </c>
      <c r="G112" s="282" t="s">
        <v>284</v>
      </c>
    </row>
    <row r="113" spans="1:7" ht="15.75" hidden="1">
      <c r="A113" s="239" t="s">
        <v>322</v>
      </c>
      <c r="B113" s="847" t="s">
        <v>367</v>
      </c>
      <c r="C113" s="848"/>
      <c r="D113" s="302"/>
      <c r="E113" s="302"/>
      <c r="F113" s="302"/>
      <c r="G113" s="319">
        <f>E113*F113</f>
        <v>0</v>
      </c>
    </row>
    <row r="114" spans="1:7" ht="15.75" hidden="1">
      <c r="A114" s="316" t="s">
        <v>291</v>
      </c>
      <c r="B114" s="818"/>
      <c r="C114" s="829"/>
      <c r="D114" s="320"/>
      <c r="E114" s="321"/>
      <c r="F114" s="322"/>
      <c r="G114" s="319">
        <f>E114*F114</f>
        <v>0</v>
      </c>
    </row>
    <row r="115" spans="1:7" ht="15.75" hidden="1">
      <c r="A115" s="765" t="s">
        <v>222</v>
      </c>
      <c r="B115" s="766"/>
      <c r="C115" s="766"/>
      <c r="D115" s="302"/>
      <c r="E115" s="302"/>
      <c r="F115" s="317"/>
      <c r="G115" s="318">
        <f>SUM(G113:G114)</f>
        <v>0</v>
      </c>
    </row>
    <row r="116" spans="1:7" ht="31.5" hidden="1" customHeight="1">
      <c r="A116" s="259"/>
      <c r="B116" s="260"/>
      <c r="C116" s="260"/>
      <c r="D116" s="260"/>
      <c r="E116" s="260"/>
      <c r="F116" s="260"/>
      <c r="G116" s="261"/>
    </row>
    <row r="117" spans="1:7" ht="15.75" hidden="1">
      <c r="A117" s="765" t="s">
        <v>325</v>
      </c>
      <c r="B117" s="766"/>
      <c r="C117" s="766"/>
      <c r="D117" s="766"/>
      <c r="E117" s="766"/>
      <c r="F117" s="766"/>
      <c r="G117" s="767"/>
    </row>
    <row r="118" spans="1:7" ht="31.5" hidden="1">
      <c r="A118" s="280" t="s">
        <v>138</v>
      </c>
      <c r="B118" s="806" t="s">
        <v>304</v>
      </c>
      <c r="C118" s="807"/>
      <c r="D118" s="273" t="s">
        <v>313</v>
      </c>
      <c r="E118" s="314" t="s">
        <v>305</v>
      </c>
      <c r="F118" s="273" t="s">
        <v>306</v>
      </c>
      <c r="G118" s="282" t="s">
        <v>284</v>
      </c>
    </row>
    <row r="119" spans="1:7" ht="15.75" hidden="1">
      <c r="A119" s="239" t="s">
        <v>322</v>
      </c>
      <c r="B119" s="847" t="s">
        <v>368</v>
      </c>
      <c r="C119" s="848"/>
      <c r="D119" s="302"/>
      <c r="E119" s="302"/>
      <c r="F119" s="302"/>
      <c r="G119" s="357"/>
    </row>
    <row r="120" spans="1:7" ht="15.75" hidden="1">
      <c r="A120" s="335" t="s">
        <v>360</v>
      </c>
      <c r="B120" s="818"/>
      <c r="C120" s="829"/>
      <c r="D120" s="320"/>
      <c r="E120" s="321"/>
      <c r="F120" s="336"/>
      <c r="G120" s="353">
        <f>E120*F120*12</f>
        <v>0</v>
      </c>
    </row>
    <row r="121" spans="1:7" ht="15.75" hidden="1">
      <c r="A121" s="316" t="s">
        <v>291</v>
      </c>
      <c r="B121" s="818"/>
      <c r="C121" s="829"/>
      <c r="D121" s="320"/>
      <c r="E121" s="321"/>
      <c r="F121" s="322"/>
      <c r="G121" s="319">
        <f>E121*F121*12</f>
        <v>0</v>
      </c>
    </row>
    <row r="122" spans="1:7" ht="12.75" hidden="1" customHeight="1">
      <c r="A122" s="335" t="s">
        <v>363</v>
      </c>
      <c r="B122" s="818" t="s">
        <v>369</v>
      </c>
      <c r="C122" s="829"/>
      <c r="D122" s="349"/>
      <c r="E122" s="349"/>
      <c r="F122" s="302"/>
      <c r="G122" s="357"/>
    </row>
    <row r="123" spans="1:7" ht="15.75" hidden="1">
      <c r="A123" s="335" t="s">
        <v>365</v>
      </c>
      <c r="B123" s="818"/>
      <c r="C123" s="829"/>
      <c r="D123" s="320"/>
      <c r="E123" s="321"/>
      <c r="F123" s="336"/>
      <c r="G123" s="353">
        <f>E123*F123</f>
        <v>0</v>
      </c>
    </row>
    <row r="124" spans="1:7" ht="15.75" hidden="1">
      <c r="A124" s="316" t="s">
        <v>291</v>
      </c>
      <c r="B124" s="818"/>
      <c r="C124" s="829"/>
      <c r="D124" s="320"/>
      <c r="E124" s="321"/>
      <c r="F124" s="322"/>
      <c r="G124" s="319">
        <f>E124*F124</f>
        <v>0</v>
      </c>
    </row>
    <row r="125" spans="1:7" ht="15.75" hidden="1">
      <c r="A125" s="335" t="s">
        <v>370</v>
      </c>
      <c r="B125" s="818" t="s">
        <v>371</v>
      </c>
      <c r="C125" s="829"/>
      <c r="D125" s="349"/>
      <c r="E125" s="349"/>
      <c r="F125" s="302"/>
      <c r="G125" s="357"/>
    </row>
    <row r="126" spans="1:7" ht="15.75" hidden="1">
      <c r="A126" s="335" t="s">
        <v>372</v>
      </c>
      <c r="B126" s="818"/>
      <c r="C126" s="829"/>
      <c r="D126" s="320"/>
      <c r="E126" s="321"/>
      <c r="F126" s="336"/>
      <c r="G126" s="353">
        <f>E126*F126</f>
        <v>0</v>
      </c>
    </row>
    <row r="127" spans="1:7" ht="15.75" hidden="1">
      <c r="A127" s="316" t="s">
        <v>291</v>
      </c>
      <c r="B127" s="818"/>
      <c r="C127" s="829"/>
      <c r="D127" s="320"/>
      <c r="E127" s="321"/>
      <c r="F127" s="322"/>
      <c r="G127" s="319">
        <f>E127*F127</f>
        <v>0</v>
      </c>
    </row>
    <row r="128" spans="1:7" ht="15.75" hidden="1">
      <c r="A128" s="335" t="s">
        <v>373</v>
      </c>
      <c r="B128" s="818" t="s">
        <v>374</v>
      </c>
      <c r="C128" s="829"/>
      <c r="D128" s="349"/>
      <c r="E128" s="349"/>
      <c r="F128" s="302"/>
      <c r="G128" s="357"/>
    </row>
    <row r="129" spans="1:19" ht="15.75" hidden="1">
      <c r="A129" s="335" t="s">
        <v>375</v>
      </c>
      <c r="B129" s="818"/>
      <c r="C129" s="829"/>
      <c r="D129" s="320"/>
      <c r="E129" s="321"/>
      <c r="F129" s="336"/>
      <c r="G129" s="353">
        <f>E129*F129</f>
        <v>0</v>
      </c>
    </row>
    <row r="130" spans="1:19" ht="15.75" hidden="1">
      <c r="A130" s="316" t="s">
        <v>291</v>
      </c>
      <c r="B130" s="818"/>
      <c r="C130" s="829"/>
      <c r="D130" s="320"/>
      <c r="E130" s="321"/>
      <c r="F130" s="322"/>
      <c r="G130" s="319">
        <f>E130*F130</f>
        <v>0</v>
      </c>
    </row>
    <row r="131" spans="1:19" ht="15.75" hidden="1">
      <c r="A131" s="765" t="s">
        <v>222</v>
      </c>
      <c r="B131" s="766"/>
      <c r="C131" s="766"/>
      <c r="D131" s="302"/>
      <c r="E131" s="302"/>
      <c r="F131" s="317"/>
      <c r="G131" s="318">
        <f>SUM(G119:G130)</f>
        <v>0</v>
      </c>
    </row>
    <row r="132" spans="1:19" ht="31.5" hidden="1" customHeight="1">
      <c r="A132" s="259"/>
      <c r="B132" s="260"/>
      <c r="C132" s="260"/>
      <c r="D132" s="260"/>
      <c r="E132" s="260"/>
      <c r="F132" s="260"/>
      <c r="G132" s="261"/>
    </row>
    <row r="133" spans="1:19" ht="15.75" hidden="1">
      <c r="A133" s="830" t="s">
        <v>307</v>
      </c>
      <c r="B133" s="831"/>
      <c r="C133" s="831"/>
      <c r="D133" s="831"/>
      <c r="E133" s="831"/>
      <c r="F133" s="831"/>
      <c r="G133" s="832"/>
    </row>
    <row r="134" spans="1:19" ht="31.5" hidden="1">
      <c r="A134" s="280" t="s">
        <v>138</v>
      </c>
      <c r="B134" s="833" t="s">
        <v>376</v>
      </c>
      <c r="C134" s="834"/>
      <c r="D134" s="835"/>
      <c r="E134" s="281" t="s">
        <v>140</v>
      </c>
      <c r="F134" s="281" t="s">
        <v>306</v>
      </c>
      <c r="G134" s="282" t="s">
        <v>284</v>
      </c>
    </row>
    <row r="135" spans="1:19" ht="15.75" hidden="1">
      <c r="A135" s="280">
        <v>1</v>
      </c>
      <c r="B135" s="823"/>
      <c r="C135" s="824"/>
      <c r="D135" s="836"/>
      <c r="E135" s="323"/>
      <c r="F135" s="312"/>
      <c r="G135" s="284">
        <f>E135*F135</f>
        <v>0</v>
      </c>
    </row>
    <row r="136" spans="1:19" ht="15.75" hidden="1">
      <c r="A136" s="313" t="s">
        <v>291</v>
      </c>
      <c r="B136" s="823"/>
      <c r="C136" s="824"/>
      <c r="D136" s="836"/>
      <c r="E136" s="323"/>
      <c r="F136" s="312"/>
      <c r="G136" s="287">
        <f>E136*F136</f>
        <v>0</v>
      </c>
    </row>
    <row r="137" spans="1:19" ht="15.75" hidden="1">
      <c r="A137" s="748" t="s">
        <v>222</v>
      </c>
      <c r="B137" s="749"/>
      <c r="C137" s="749"/>
      <c r="D137" s="750"/>
      <c r="E137" s="358"/>
      <c r="F137" s="358"/>
      <c r="G137" s="290">
        <f>SUM(G135:G136)</f>
        <v>0</v>
      </c>
    </row>
    <row r="138" spans="1:19" ht="31.5" customHeight="1">
      <c r="A138" s="259"/>
      <c r="B138" s="260"/>
      <c r="C138" s="260"/>
      <c r="D138" s="260"/>
      <c r="E138" s="260"/>
      <c r="F138" s="260"/>
      <c r="G138" s="261"/>
    </row>
    <row r="139" spans="1:19" ht="15.75">
      <c r="A139" s="830" t="s">
        <v>327</v>
      </c>
      <c r="B139" s="831"/>
      <c r="C139" s="831"/>
      <c r="D139" s="831"/>
      <c r="E139" s="831"/>
      <c r="F139" s="831"/>
      <c r="G139" s="832"/>
    </row>
    <row r="140" spans="1:19" ht="31.5">
      <c r="A140" s="280" t="s">
        <v>138</v>
      </c>
      <c r="B140" s="833" t="s">
        <v>320</v>
      </c>
      <c r="C140" s="834"/>
      <c r="D140" s="835"/>
      <c r="E140" s="281" t="s">
        <v>140</v>
      </c>
      <c r="F140" s="281" t="s">
        <v>306</v>
      </c>
      <c r="G140" s="282" t="s">
        <v>284</v>
      </c>
    </row>
    <row r="141" spans="1:19" ht="15.75">
      <c r="A141" s="280">
        <v>1</v>
      </c>
      <c r="B141" s="823" t="s">
        <v>377</v>
      </c>
      <c r="C141" s="824"/>
      <c r="D141" s="836"/>
      <c r="E141" s="323"/>
      <c r="F141" s="324"/>
      <c r="G141" s="395">
        <f>89485.32</f>
        <v>89485.32</v>
      </c>
      <c r="H141" s="369"/>
    </row>
    <row r="142" spans="1:19" ht="15.75">
      <c r="A142" s="748" t="s">
        <v>222</v>
      </c>
      <c r="B142" s="749"/>
      <c r="C142" s="749"/>
      <c r="D142" s="750"/>
      <c r="E142" s="325"/>
      <c r="F142" s="325"/>
      <c r="G142" s="649">
        <f>G141</f>
        <v>89485.32</v>
      </c>
      <c r="H142" s="369"/>
    </row>
    <row r="143" spans="1:19" ht="31.5" hidden="1" customHeight="1">
      <c r="A143" s="830" t="s">
        <v>327</v>
      </c>
      <c r="B143" s="831"/>
      <c r="C143" s="831"/>
      <c r="D143" s="831"/>
      <c r="E143" s="831"/>
      <c r="F143" s="831"/>
      <c r="G143" s="832"/>
      <c r="H143" s="361"/>
      <c r="I143" s="300"/>
      <c r="J143" s="300"/>
      <c r="K143" s="300"/>
      <c r="L143" s="300"/>
      <c r="M143" s="300"/>
      <c r="N143" s="300"/>
      <c r="O143" s="300"/>
      <c r="P143" s="300"/>
      <c r="Q143" s="300"/>
      <c r="R143" s="300"/>
      <c r="S143" s="300"/>
    </row>
    <row r="144" spans="1:19" ht="31.5" hidden="1">
      <c r="A144" s="280" t="s">
        <v>138</v>
      </c>
      <c r="B144" s="833" t="s">
        <v>320</v>
      </c>
      <c r="C144" s="834"/>
      <c r="D144" s="835"/>
      <c r="E144" s="367" t="s">
        <v>140</v>
      </c>
      <c r="F144" s="367" t="s">
        <v>306</v>
      </c>
      <c r="G144" s="282" t="s">
        <v>284</v>
      </c>
      <c r="H144" s="820" t="s">
        <v>378</v>
      </c>
      <c r="I144" s="821"/>
      <c r="J144" s="821"/>
      <c r="K144" s="821"/>
      <c r="L144" s="821"/>
      <c r="M144" s="821"/>
      <c r="N144" s="837"/>
    </row>
    <row r="145" spans="1:14" ht="63" hidden="1">
      <c r="A145" s="280">
        <v>1</v>
      </c>
      <c r="B145" s="823" t="s">
        <v>377</v>
      </c>
      <c r="C145" s="824"/>
      <c r="D145" s="836"/>
      <c r="E145" s="323"/>
      <c r="F145" s="368"/>
      <c r="G145" s="359">
        <v>67977.73</v>
      </c>
      <c r="H145" s="280" t="s">
        <v>138</v>
      </c>
      <c r="I145" s="806" t="s">
        <v>320</v>
      </c>
      <c r="J145" s="807"/>
      <c r="K145" s="273" t="s">
        <v>313</v>
      </c>
      <c r="L145" s="273" t="s">
        <v>305</v>
      </c>
      <c r="M145" s="273" t="s">
        <v>306</v>
      </c>
      <c r="N145" s="282" t="s">
        <v>284</v>
      </c>
    </row>
    <row r="146" spans="1:14" ht="15.75" hidden="1">
      <c r="A146" s="748" t="s">
        <v>222</v>
      </c>
      <c r="B146" s="749"/>
      <c r="C146" s="749"/>
      <c r="D146" s="750"/>
      <c r="E146" s="325"/>
      <c r="F146" s="325"/>
      <c r="G146" s="360">
        <f>SUM(G145:G145)</f>
        <v>67977.73</v>
      </c>
      <c r="H146" s="280">
        <v>1</v>
      </c>
      <c r="I146" s="801"/>
      <c r="J146" s="802"/>
      <c r="K146" s="326"/>
      <c r="L146" s="327"/>
      <c r="M146" s="312"/>
      <c r="N146" s="328">
        <f>L146*M146</f>
        <v>0</v>
      </c>
    </row>
    <row r="147" spans="1:14" ht="15.75" hidden="1">
      <c r="A147" s="361"/>
      <c r="B147" s="300"/>
      <c r="C147" s="300"/>
      <c r="D147" s="300"/>
      <c r="E147" s="300"/>
      <c r="F147" s="300"/>
      <c r="G147" s="300"/>
      <c r="H147" s="242" t="s">
        <v>291</v>
      </c>
      <c r="I147" s="803"/>
      <c r="J147" s="804"/>
      <c r="K147" s="329"/>
      <c r="L147" s="330"/>
      <c r="M147" s="321"/>
      <c r="N147" s="331">
        <f>L147*M147</f>
        <v>0</v>
      </c>
    </row>
    <row r="148" spans="1:14" ht="15.75" hidden="1">
      <c r="A148" s="820" t="s">
        <v>378</v>
      </c>
      <c r="B148" s="821"/>
      <c r="C148" s="821"/>
      <c r="D148" s="821"/>
      <c r="E148" s="821"/>
      <c r="F148" s="821"/>
      <c r="G148" s="837"/>
      <c r="H148" s="765" t="s">
        <v>329</v>
      </c>
      <c r="I148" s="766"/>
      <c r="J148" s="766"/>
      <c r="K148" s="302"/>
      <c r="L148" s="302"/>
      <c r="M148" s="302"/>
      <c r="N148" s="248">
        <f>SUM(N146:N147)</f>
        <v>0</v>
      </c>
    </row>
    <row r="149" spans="1:14" ht="31.5" hidden="1" customHeight="1">
      <c r="A149" s="280" t="s">
        <v>138</v>
      </c>
      <c r="B149" s="806" t="s">
        <v>320</v>
      </c>
      <c r="C149" s="807"/>
      <c r="D149" s="273" t="s">
        <v>313</v>
      </c>
      <c r="E149" s="273" t="s">
        <v>305</v>
      </c>
      <c r="F149" s="273" t="s">
        <v>306</v>
      </c>
      <c r="G149" s="282" t="s">
        <v>284</v>
      </c>
      <c r="H149" s="361"/>
      <c r="I149" s="300"/>
      <c r="J149" s="300"/>
      <c r="K149" s="300"/>
      <c r="L149" s="362"/>
      <c r="M149" s="362"/>
      <c r="N149" s="305"/>
    </row>
    <row r="150" spans="1:14" ht="15.75" hidden="1">
      <c r="A150" s="280">
        <v>1</v>
      </c>
      <c r="B150" s="801"/>
      <c r="C150" s="802"/>
      <c r="D150" s="326"/>
      <c r="E150" s="327"/>
      <c r="F150" s="312"/>
      <c r="G150" s="328">
        <f>E150*F150</f>
        <v>0</v>
      </c>
      <c r="H150" s="748" t="s">
        <v>379</v>
      </c>
      <c r="I150" s="749"/>
      <c r="J150" s="749"/>
      <c r="K150" s="749"/>
      <c r="L150" s="749"/>
      <c r="M150" s="749"/>
      <c r="N150" s="805"/>
    </row>
    <row r="151" spans="1:14" ht="63" hidden="1">
      <c r="A151" s="242" t="s">
        <v>291</v>
      </c>
      <c r="B151" s="803"/>
      <c r="C151" s="804"/>
      <c r="D151" s="329"/>
      <c r="E151" s="330"/>
      <c r="F151" s="321"/>
      <c r="G151" s="331">
        <f>E151*F151</f>
        <v>0</v>
      </c>
      <c r="H151" s="280" t="s">
        <v>138</v>
      </c>
      <c r="I151" s="806" t="s">
        <v>320</v>
      </c>
      <c r="J151" s="807"/>
      <c r="K151" s="273" t="s">
        <v>313</v>
      </c>
      <c r="L151" s="273" t="s">
        <v>305</v>
      </c>
      <c r="M151" s="273" t="s">
        <v>306</v>
      </c>
      <c r="N151" s="282" t="s">
        <v>284</v>
      </c>
    </row>
    <row r="152" spans="1:14" ht="15.75" hidden="1">
      <c r="A152" s="765" t="s">
        <v>329</v>
      </c>
      <c r="B152" s="766"/>
      <c r="C152" s="766"/>
      <c r="D152" s="302"/>
      <c r="E152" s="302"/>
      <c r="F152" s="302"/>
      <c r="G152" s="248">
        <f>SUM(G150:G151)</f>
        <v>0</v>
      </c>
      <c r="H152" s="280">
        <v>1</v>
      </c>
      <c r="I152" s="801"/>
      <c r="J152" s="802"/>
      <c r="K152" s="326"/>
      <c r="L152" s="327"/>
      <c r="M152" s="312"/>
      <c r="N152" s="328">
        <f>L152*M152</f>
        <v>0</v>
      </c>
    </row>
    <row r="153" spans="1:14" ht="15.75" hidden="1">
      <c r="A153" s="361"/>
      <c r="B153" s="300"/>
      <c r="C153" s="300"/>
      <c r="D153" s="300"/>
      <c r="E153" s="362"/>
      <c r="F153" s="362"/>
      <c r="G153" s="305"/>
      <c r="H153" s="242" t="s">
        <v>291</v>
      </c>
      <c r="I153" s="803"/>
      <c r="J153" s="804"/>
      <c r="K153" s="329"/>
      <c r="L153" s="330"/>
      <c r="M153" s="321"/>
      <c r="N153" s="331">
        <f>L153*M153</f>
        <v>0</v>
      </c>
    </row>
    <row r="154" spans="1:14" ht="15.75" hidden="1">
      <c r="A154" s="748" t="s">
        <v>379</v>
      </c>
      <c r="B154" s="749"/>
      <c r="C154" s="749"/>
      <c r="D154" s="749"/>
      <c r="E154" s="749"/>
      <c r="F154" s="749"/>
      <c r="G154" s="805"/>
      <c r="H154" s="765" t="s">
        <v>329</v>
      </c>
      <c r="I154" s="766"/>
      <c r="J154" s="766"/>
      <c r="K154" s="302"/>
      <c r="L154" s="302"/>
      <c r="M154" s="302"/>
      <c r="N154" s="248">
        <f>SUM(N152:N153)</f>
        <v>0</v>
      </c>
    </row>
    <row r="155" spans="1:14" ht="31.5" hidden="1" customHeight="1">
      <c r="A155" s="280" t="s">
        <v>138</v>
      </c>
      <c r="B155" s="806" t="s">
        <v>320</v>
      </c>
      <c r="C155" s="807"/>
      <c r="D155" s="273" t="s">
        <v>313</v>
      </c>
      <c r="E155" s="273" t="s">
        <v>305</v>
      </c>
      <c r="F155" s="273" t="s">
        <v>306</v>
      </c>
      <c r="G155" s="282" t="s">
        <v>284</v>
      </c>
      <c r="H155" s="361"/>
      <c r="I155" s="300"/>
      <c r="J155" s="300"/>
      <c r="K155" s="300"/>
      <c r="L155" s="362"/>
      <c r="M155" s="362"/>
      <c r="N155" s="305"/>
    </row>
    <row r="156" spans="1:14" ht="15.75" hidden="1">
      <c r="A156" s="280">
        <v>1</v>
      </c>
      <c r="B156" s="801"/>
      <c r="C156" s="802"/>
      <c r="D156" s="326"/>
      <c r="E156" s="327"/>
      <c r="F156" s="312"/>
      <c r="G156" s="328">
        <f>E156*F156</f>
        <v>0</v>
      </c>
      <c r="H156" s="748" t="s">
        <v>380</v>
      </c>
      <c r="I156" s="749"/>
      <c r="J156" s="749"/>
      <c r="K156" s="749"/>
      <c r="L156" s="749"/>
      <c r="M156" s="749"/>
      <c r="N156" s="805"/>
    </row>
    <row r="157" spans="1:14" ht="63" hidden="1">
      <c r="A157" s="242" t="s">
        <v>291</v>
      </c>
      <c r="B157" s="803"/>
      <c r="C157" s="804"/>
      <c r="D157" s="329"/>
      <c r="E157" s="330"/>
      <c r="F157" s="321"/>
      <c r="G157" s="331">
        <f>E157*F157</f>
        <v>0</v>
      </c>
      <c r="H157" s="280" t="s">
        <v>138</v>
      </c>
      <c r="I157" s="806" t="s">
        <v>320</v>
      </c>
      <c r="J157" s="807"/>
      <c r="K157" s="273" t="s">
        <v>313</v>
      </c>
      <c r="L157" s="273" t="s">
        <v>305</v>
      </c>
      <c r="M157" s="273" t="s">
        <v>306</v>
      </c>
      <c r="N157" s="282" t="s">
        <v>284</v>
      </c>
    </row>
    <row r="158" spans="1:14" ht="15.75" hidden="1">
      <c r="A158" s="765" t="s">
        <v>329</v>
      </c>
      <c r="B158" s="766"/>
      <c r="C158" s="766"/>
      <c r="D158" s="302"/>
      <c r="E158" s="302"/>
      <c r="F158" s="302"/>
      <c r="G158" s="248">
        <f>SUM(G156:G157)</f>
        <v>0</v>
      </c>
      <c r="H158" s="280">
        <v>1</v>
      </c>
      <c r="I158" s="801"/>
      <c r="J158" s="802"/>
      <c r="K158" s="326"/>
      <c r="L158" s="327"/>
      <c r="M158" s="312"/>
      <c r="N158" s="328">
        <f>L158*M158</f>
        <v>0</v>
      </c>
    </row>
    <row r="159" spans="1:14" ht="15.75" hidden="1">
      <c r="A159" s="361"/>
      <c r="B159" s="300"/>
      <c r="C159" s="300"/>
      <c r="D159" s="300"/>
      <c r="E159" s="362"/>
      <c r="F159" s="362"/>
      <c r="G159" s="305"/>
      <c r="H159" s="242" t="s">
        <v>291</v>
      </c>
      <c r="I159" s="803"/>
      <c r="J159" s="804"/>
      <c r="K159" s="329"/>
      <c r="L159" s="330"/>
      <c r="M159" s="321"/>
      <c r="N159" s="331">
        <f>L159*M159</f>
        <v>0</v>
      </c>
    </row>
    <row r="160" spans="1:14" ht="15.75" hidden="1">
      <c r="A160" s="748" t="s">
        <v>380</v>
      </c>
      <c r="B160" s="749"/>
      <c r="C160" s="749"/>
      <c r="D160" s="749"/>
      <c r="E160" s="749"/>
      <c r="F160" s="749"/>
      <c r="G160" s="805"/>
      <c r="H160" s="765" t="s">
        <v>329</v>
      </c>
      <c r="I160" s="766"/>
      <c r="J160" s="766"/>
      <c r="K160" s="302"/>
      <c r="L160" s="302"/>
      <c r="M160" s="302"/>
      <c r="N160" s="248">
        <f>SUM(N158:N159)</f>
        <v>0</v>
      </c>
    </row>
    <row r="161" spans="1:14" ht="31.5" hidden="1" customHeight="1">
      <c r="A161" s="280" t="s">
        <v>138</v>
      </c>
      <c r="B161" s="806" t="s">
        <v>320</v>
      </c>
      <c r="C161" s="807"/>
      <c r="D161" s="273" t="s">
        <v>313</v>
      </c>
      <c r="E161" s="273" t="s">
        <v>305</v>
      </c>
      <c r="F161" s="273" t="s">
        <v>306</v>
      </c>
      <c r="G161" s="282" t="s">
        <v>284</v>
      </c>
      <c r="H161" s="361"/>
      <c r="I161" s="300"/>
      <c r="J161" s="300"/>
      <c r="K161" s="300"/>
      <c r="L161" s="362"/>
      <c r="M161" s="362"/>
      <c r="N161" s="305"/>
    </row>
    <row r="162" spans="1:14" ht="15.75" hidden="1">
      <c r="A162" s="280">
        <v>1</v>
      </c>
      <c r="B162" s="801"/>
      <c r="C162" s="802"/>
      <c r="D162" s="326"/>
      <c r="E162" s="327"/>
      <c r="F162" s="312"/>
      <c r="G162" s="328">
        <f>E162*F162</f>
        <v>0</v>
      </c>
      <c r="H162" s="748" t="s">
        <v>381</v>
      </c>
      <c r="I162" s="749"/>
      <c r="J162" s="749"/>
      <c r="K162" s="749"/>
      <c r="L162" s="749"/>
      <c r="M162" s="749"/>
      <c r="N162" s="805"/>
    </row>
    <row r="163" spans="1:14" ht="63" hidden="1">
      <c r="A163" s="242" t="s">
        <v>291</v>
      </c>
      <c r="B163" s="803"/>
      <c r="C163" s="804"/>
      <c r="D163" s="329"/>
      <c r="E163" s="330"/>
      <c r="F163" s="321"/>
      <c r="G163" s="331">
        <f>E163*F163</f>
        <v>0</v>
      </c>
      <c r="H163" s="280" t="s">
        <v>138</v>
      </c>
      <c r="I163" s="806" t="s">
        <v>320</v>
      </c>
      <c r="J163" s="807"/>
      <c r="K163" s="273" t="s">
        <v>313</v>
      </c>
      <c r="L163" s="273" t="s">
        <v>305</v>
      </c>
      <c r="M163" s="273" t="s">
        <v>306</v>
      </c>
      <c r="N163" s="282" t="s">
        <v>284</v>
      </c>
    </row>
    <row r="164" spans="1:14" ht="15.75" hidden="1">
      <c r="A164" s="765" t="s">
        <v>329</v>
      </c>
      <c r="B164" s="766"/>
      <c r="C164" s="766"/>
      <c r="D164" s="302"/>
      <c r="E164" s="302"/>
      <c r="F164" s="302"/>
      <c r="G164" s="248">
        <f>SUM(G162:G163)</f>
        <v>0</v>
      </c>
      <c r="H164" s="280">
        <v>1</v>
      </c>
      <c r="I164" s="801"/>
      <c r="J164" s="802"/>
      <c r="K164" s="326"/>
      <c r="L164" s="327"/>
      <c r="M164" s="312"/>
      <c r="N164" s="328">
        <f>L164*M164</f>
        <v>0</v>
      </c>
    </row>
    <row r="165" spans="1:14" ht="15.75" hidden="1">
      <c r="A165" s="361"/>
      <c r="B165" s="300"/>
      <c r="C165" s="300"/>
      <c r="D165" s="300"/>
      <c r="E165" s="362"/>
      <c r="F165" s="362"/>
      <c r="G165" s="305"/>
      <c r="H165" s="242" t="s">
        <v>291</v>
      </c>
      <c r="I165" s="803"/>
      <c r="J165" s="804"/>
      <c r="K165" s="329"/>
      <c r="L165" s="330"/>
      <c r="M165" s="321"/>
      <c r="N165" s="331">
        <f>L165*M165</f>
        <v>0</v>
      </c>
    </row>
    <row r="166" spans="1:14" ht="15.75" hidden="1">
      <c r="A166" s="748" t="s">
        <v>381</v>
      </c>
      <c r="B166" s="749"/>
      <c r="C166" s="749"/>
      <c r="D166" s="749"/>
      <c r="E166" s="749"/>
      <c r="F166" s="749"/>
      <c r="G166" s="805"/>
      <c r="H166" s="765" t="s">
        <v>329</v>
      </c>
      <c r="I166" s="766"/>
      <c r="J166" s="766"/>
      <c r="K166" s="302"/>
      <c r="L166" s="302"/>
      <c r="M166" s="302"/>
      <c r="N166" s="248">
        <f>SUM(N164:N165)</f>
        <v>0</v>
      </c>
    </row>
    <row r="167" spans="1:14" ht="31.5" hidden="1" customHeight="1">
      <c r="A167" s="280" t="s">
        <v>138</v>
      </c>
      <c r="B167" s="806" t="s">
        <v>320</v>
      </c>
      <c r="C167" s="807"/>
      <c r="D167" s="273" t="s">
        <v>313</v>
      </c>
      <c r="E167" s="273" t="s">
        <v>305</v>
      </c>
      <c r="F167" s="273" t="s">
        <v>306</v>
      </c>
      <c r="G167" s="282" t="s">
        <v>284</v>
      </c>
      <c r="H167" s="361"/>
      <c r="I167" s="300"/>
      <c r="J167" s="300"/>
      <c r="K167" s="300"/>
      <c r="L167" s="362"/>
      <c r="M167" s="362"/>
      <c r="N167" s="305"/>
    </row>
    <row r="168" spans="1:14" ht="15.75" hidden="1">
      <c r="A168" s="280">
        <v>1</v>
      </c>
      <c r="B168" s="801"/>
      <c r="C168" s="802"/>
      <c r="D168" s="326"/>
      <c r="E168" s="327"/>
      <c r="F168" s="312"/>
      <c r="G168" s="328">
        <f>E168*F168</f>
        <v>0</v>
      </c>
      <c r="H168" s="748" t="s">
        <v>382</v>
      </c>
      <c r="I168" s="749"/>
      <c r="J168" s="749"/>
      <c r="K168" s="749"/>
      <c r="L168" s="749"/>
      <c r="M168" s="749"/>
      <c r="N168" s="805"/>
    </row>
    <row r="169" spans="1:14" ht="63" hidden="1">
      <c r="A169" s="242" t="s">
        <v>291</v>
      </c>
      <c r="B169" s="803"/>
      <c r="C169" s="804"/>
      <c r="D169" s="329"/>
      <c r="E169" s="330"/>
      <c r="F169" s="321"/>
      <c r="G169" s="331">
        <f>E169*F169</f>
        <v>0</v>
      </c>
      <c r="H169" s="280" t="s">
        <v>138</v>
      </c>
      <c r="I169" s="806" t="s">
        <v>320</v>
      </c>
      <c r="J169" s="807"/>
      <c r="K169" s="273" t="s">
        <v>313</v>
      </c>
      <c r="L169" s="273" t="s">
        <v>305</v>
      </c>
      <c r="M169" s="273" t="s">
        <v>306</v>
      </c>
      <c r="N169" s="282" t="s">
        <v>284</v>
      </c>
    </row>
    <row r="170" spans="1:14" ht="15.75" hidden="1">
      <c r="A170" s="765" t="s">
        <v>329</v>
      </c>
      <c r="B170" s="766"/>
      <c r="C170" s="766"/>
      <c r="D170" s="302"/>
      <c r="E170" s="302"/>
      <c r="F170" s="302"/>
      <c r="G170" s="248">
        <f>SUM(G168:G169)</f>
        <v>0</v>
      </c>
      <c r="H170" s="280">
        <v>1</v>
      </c>
      <c r="I170" s="801"/>
      <c r="J170" s="802"/>
      <c r="K170" s="326"/>
      <c r="L170" s="327"/>
      <c r="M170" s="312"/>
      <c r="N170" s="328">
        <f>L170*M170</f>
        <v>0</v>
      </c>
    </row>
    <row r="171" spans="1:14" ht="15.75" hidden="1">
      <c r="A171" s="361"/>
      <c r="B171" s="300"/>
      <c r="C171" s="300"/>
      <c r="D171" s="300"/>
      <c r="E171" s="362"/>
      <c r="F171" s="362"/>
      <c r="G171" s="305"/>
      <c r="H171" s="242" t="s">
        <v>291</v>
      </c>
      <c r="I171" s="803"/>
      <c r="J171" s="804"/>
      <c r="K171" s="329"/>
      <c r="L171" s="330"/>
      <c r="M171" s="321"/>
      <c r="N171" s="331">
        <f>L171*M171</f>
        <v>0</v>
      </c>
    </row>
    <row r="172" spans="1:14" ht="15.75" hidden="1">
      <c r="A172" s="748" t="s">
        <v>382</v>
      </c>
      <c r="B172" s="749"/>
      <c r="C172" s="749"/>
      <c r="D172" s="749"/>
      <c r="E172" s="749"/>
      <c r="F172" s="749"/>
      <c r="G172" s="805"/>
      <c r="H172" s="765" t="s">
        <v>329</v>
      </c>
      <c r="I172" s="766"/>
      <c r="J172" s="766"/>
      <c r="K172" s="302"/>
      <c r="L172" s="302"/>
      <c r="M172" s="302"/>
      <c r="N172" s="248">
        <f>SUM(N170:N171)</f>
        <v>0</v>
      </c>
    </row>
    <row r="173" spans="1:14" ht="31.5" hidden="1" customHeight="1">
      <c r="A173" s="280" t="s">
        <v>138</v>
      </c>
      <c r="B173" s="806" t="s">
        <v>320</v>
      </c>
      <c r="C173" s="807"/>
      <c r="D173" s="273" t="s">
        <v>313</v>
      </c>
      <c r="E173" s="273" t="s">
        <v>305</v>
      </c>
      <c r="F173" s="273" t="s">
        <v>306</v>
      </c>
      <c r="G173" s="282" t="s">
        <v>284</v>
      </c>
      <c r="H173" s="259"/>
      <c r="I173" s="260"/>
      <c r="J173" s="260"/>
      <c r="K173" s="260"/>
      <c r="L173" s="260"/>
      <c r="M173" s="260"/>
      <c r="N173" s="261"/>
    </row>
    <row r="174" spans="1:14" ht="15.75" hidden="1">
      <c r="A174" s="280">
        <v>1</v>
      </c>
      <c r="B174" s="801"/>
      <c r="C174" s="802"/>
      <c r="D174" s="326"/>
      <c r="E174" s="327"/>
      <c r="F174" s="312"/>
      <c r="G174" s="328">
        <f>E174*F174</f>
        <v>0</v>
      </c>
      <c r="H174" s="748" t="s">
        <v>328</v>
      </c>
      <c r="I174" s="749"/>
      <c r="J174" s="749"/>
      <c r="K174" s="749"/>
      <c r="L174" s="749"/>
      <c r="M174" s="749"/>
      <c r="N174" s="805"/>
    </row>
    <row r="175" spans="1:14" ht="63" hidden="1">
      <c r="A175" s="242" t="s">
        <v>291</v>
      </c>
      <c r="B175" s="803"/>
      <c r="C175" s="804"/>
      <c r="D175" s="329"/>
      <c r="E175" s="330"/>
      <c r="F175" s="321"/>
      <c r="G175" s="331">
        <f>E175*F175</f>
        <v>0</v>
      </c>
      <c r="H175" s="280" t="s">
        <v>138</v>
      </c>
      <c r="I175" s="806" t="s">
        <v>320</v>
      </c>
      <c r="J175" s="807"/>
      <c r="K175" s="273" t="s">
        <v>313</v>
      </c>
      <c r="L175" s="273" t="s">
        <v>305</v>
      </c>
      <c r="M175" s="273" t="s">
        <v>306</v>
      </c>
      <c r="N175" s="282" t="s">
        <v>284</v>
      </c>
    </row>
    <row r="176" spans="1:14" ht="15.75" hidden="1">
      <c r="A176" s="765" t="s">
        <v>329</v>
      </c>
      <c r="B176" s="766"/>
      <c r="C176" s="766"/>
      <c r="D176" s="302"/>
      <c r="E176" s="302"/>
      <c r="F176" s="302"/>
      <c r="G176" s="248">
        <f>SUM(G174:G175)</f>
        <v>0</v>
      </c>
      <c r="H176" s="280">
        <v>1</v>
      </c>
      <c r="I176" s="801"/>
      <c r="J176" s="802"/>
      <c r="K176" s="326"/>
      <c r="L176" s="327"/>
      <c r="M176" s="312"/>
      <c r="N176" s="328">
        <f>L176*M176</f>
        <v>0</v>
      </c>
    </row>
    <row r="177" spans="1:14" ht="15.75" hidden="1">
      <c r="A177" s="259"/>
      <c r="B177" s="260"/>
      <c r="C177" s="260"/>
      <c r="D177" s="260"/>
      <c r="E177" s="260"/>
      <c r="F177" s="260"/>
      <c r="G177" s="261"/>
      <c r="H177" s="242" t="s">
        <v>291</v>
      </c>
      <c r="I177" s="803"/>
      <c r="J177" s="804"/>
      <c r="K177" s="329"/>
      <c r="L177" s="330"/>
      <c r="M177" s="321"/>
      <c r="N177" s="331">
        <f>L177*M177</f>
        <v>0</v>
      </c>
    </row>
    <row r="178" spans="1:14" ht="15.75" hidden="1">
      <c r="A178" s="748" t="s">
        <v>328</v>
      </c>
      <c r="B178" s="749"/>
      <c r="C178" s="749"/>
      <c r="D178" s="749"/>
      <c r="E178" s="749"/>
      <c r="F178" s="749"/>
      <c r="G178" s="805"/>
      <c r="H178" s="765" t="s">
        <v>329</v>
      </c>
      <c r="I178" s="766"/>
      <c r="J178" s="766"/>
      <c r="K178" s="302"/>
      <c r="L178" s="302"/>
      <c r="M178" s="302"/>
      <c r="N178" s="248">
        <f>SUM(N176:N177)</f>
        <v>0</v>
      </c>
    </row>
    <row r="179" spans="1:14" ht="31.5" hidden="1" customHeight="1">
      <c r="A179" s="280" t="s">
        <v>138</v>
      </c>
      <c r="B179" s="806" t="s">
        <v>320</v>
      </c>
      <c r="C179" s="807"/>
      <c r="D179" s="273" t="s">
        <v>313</v>
      </c>
      <c r="E179" s="273" t="s">
        <v>305</v>
      </c>
      <c r="F179" s="273" t="s">
        <v>306</v>
      </c>
      <c r="G179" s="282" t="s">
        <v>284</v>
      </c>
      <c r="H179" s="363"/>
      <c r="I179" s="364"/>
      <c r="J179" s="364"/>
      <c r="K179" s="365"/>
      <c r="L179" s="365"/>
      <c r="M179" s="365"/>
      <c r="N179" s="366"/>
    </row>
    <row r="180" spans="1:14" ht="15.75" hidden="1">
      <c r="A180" s="280">
        <v>1</v>
      </c>
      <c r="B180" s="801"/>
      <c r="C180" s="802"/>
      <c r="D180" s="326"/>
      <c r="E180" s="327"/>
      <c r="F180" s="312"/>
      <c r="G180" s="328">
        <f>E180*F180</f>
        <v>0</v>
      </c>
      <c r="H180" s="748" t="s">
        <v>383</v>
      </c>
      <c r="I180" s="749"/>
      <c r="J180" s="749"/>
      <c r="K180" s="749"/>
      <c r="L180" s="749"/>
      <c r="M180" s="749"/>
      <c r="N180" s="805"/>
    </row>
    <row r="181" spans="1:14" ht="63" hidden="1">
      <c r="A181" s="242" t="s">
        <v>291</v>
      </c>
      <c r="B181" s="803"/>
      <c r="C181" s="804"/>
      <c r="D181" s="329"/>
      <c r="E181" s="330"/>
      <c r="F181" s="321"/>
      <c r="G181" s="331">
        <f>E181*F181</f>
        <v>0</v>
      </c>
      <c r="H181" s="280" t="s">
        <v>138</v>
      </c>
      <c r="I181" s="806" t="s">
        <v>320</v>
      </c>
      <c r="J181" s="807"/>
      <c r="K181" s="273" t="s">
        <v>313</v>
      </c>
      <c r="L181" s="273" t="s">
        <v>305</v>
      </c>
      <c r="M181" s="273" t="s">
        <v>306</v>
      </c>
      <c r="N181" s="282" t="s">
        <v>284</v>
      </c>
    </row>
    <row r="182" spans="1:14" ht="15.75" hidden="1">
      <c r="A182" s="765" t="s">
        <v>329</v>
      </c>
      <c r="B182" s="766"/>
      <c r="C182" s="766"/>
      <c r="D182" s="302"/>
      <c r="E182" s="302"/>
      <c r="F182" s="302"/>
      <c r="G182" s="248">
        <f>SUM(G180:G181)</f>
        <v>0</v>
      </c>
      <c r="H182" s="280">
        <v>1</v>
      </c>
      <c r="I182" s="801"/>
      <c r="J182" s="802"/>
      <c r="K182" s="326"/>
      <c r="L182" s="327"/>
      <c r="M182" s="312"/>
      <c r="N182" s="328">
        <f>L182*M182</f>
        <v>0</v>
      </c>
    </row>
    <row r="183" spans="1:14" ht="15.75" hidden="1">
      <c r="A183" s="363"/>
      <c r="B183" s="364"/>
      <c r="C183" s="364"/>
      <c r="D183" s="365"/>
      <c r="E183" s="365"/>
      <c r="F183" s="365"/>
      <c r="G183" s="366"/>
      <c r="H183" s="242" t="s">
        <v>291</v>
      </c>
      <c r="I183" s="803"/>
      <c r="J183" s="804"/>
      <c r="K183" s="329"/>
      <c r="L183" s="330"/>
      <c r="M183" s="321"/>
      <c r="N183" s="331">
        <f>L183*M183</f>
        <v>0</v>
      </c>
    </row>
    <row r="184" spans="1:14" ht="15.75" hidden="1">
      <c r="A184" s="748" t="s">
        <v>383</v>
      </c>
      <c r="B184" s="749"/>
      <c r="C184" s="749"/>
      <c r="D184" s="749"/>
      <c r="E184" s="749"/>
      <c r="F184" s="749"/>
      <c r="G184" s="805"/>
      <c r="H184" s="765" t="s">
        <v>329</v>
      </c>
      <c r="I184" s="766"/>
      <c r="J184" s="766"/>
      <c r="K184" s="302"/>
      <c r="L184" s="302"/>
      <c r="M184" s="302"/>
      <c r="N184" s="248">
        <f>SUM(N182:N183)</f>
        <v>0</v>
      </c>
    </row>
    <row r="185" spans="1:14" ht="31.5" hidden="1" customHeight="1">
      <c r="A185" s="280" t="s">
        <v>138</v>
      </c>
      <c r="B185" s="806" t="s">
        <v>320</v>
      </c>
      <c r="C185" s="807"/>
      <c r="D185" s="273" t="s">
        <v>313</v>
      </c>
      <c r="E185" s="273" t="s">
        <v>305</v>
      </c>
      <c r="F185" s="273" t="s">
        <v>306</v>
      </c>
      <c r="G185" s="282" t="s">
        <v>284</v>
      </c>
      <c r="H185" s="259"/>
      <c r="I185" s="260"/>
      <c r="J185" s="260"/>
      <c r="K185" s="260"/>
      <c r="L185" s="260"/>
      <c r="M185" s="260"/>
      <c r="N185" s="261"/>
    </row>
    <row r="186" spans="1:14" ht="15.75" hidden="1">
      <c r="A186" s="280">
        <v>1</v>
      </c>
      <c r="B186" s="801"/>
      <c r="C186" s="802"/>
      <c r="D186" s="326"/>
      <c r="E186" s="327"/>
      <c r="F186" s="312"/>
      <c r="G186" s="328">
        <f>E186*F186</f>
        <v>0</v>
      </c>
      <c r="H186" s="748" t="s">
        <v>384</v>
      </c>
      <c r="I186" s="749"/>
      <c r="J186" s="749"/>
      <c r="K186" s="749"/>
      <c r="L186" s="749"/>
      <c r="M186" s="749"/>
      <c r="N186" s="805"/>
    </row>
    <row r="187" spans="1:14" ht="63" hidden="1">
      <c r="A187" s="242" t="s">
        <v>291</v>
      </c>
      <c r="B187" s="803"/>
      <c r="C187" s="804"/>
      <c r="D187" s="329"/>
      <c r="E187" s="330"/>
      <c r="F187" s="321"/>
      <c r="G187" s="331">
        <f>E187*F187</f>
        <v>0</v>
      </c>
      <c r="H187" s="280" t="s">
        <v>138</v>
      </c>
      <c r="I187" s="806" t="s">
        <v>320</v>
      </c>
      <c r="J187" s="807"/>
      <c r="K187" s="273" t="s">
        <v>313</v>
      </c>
      <c r="L187" s="273" t="s">
        <v>305</v>
      </c>
      <c r="M187" s="273" t="s">
        <v>306</v>
      </c>
      <c r="N187" s="282" t="s">
        <v>284</v>
      </c>
    </row>
    <row r="188" spans="1:14" ht="15.75" hidden="1">
      <c r="A188" s="765" t="s">
        <v>329</v>
      </c>
      <c r="B188" s="766"/>
      <c r="C188" s="766"/>
      <c r="D188" s="302"/>
      <c r="E188" s="302"/>
      <c r="F188" s="302"/>
      <c r="G188" s="248">
        <f>SUM(G186:G187)</f>
        <v>0</v>
      </c>
      <c r="H188" s="280">
        <v>1</v>
      </c>
      <c r="I188" s="801"/>
      <c r="J188" s="802"/>
      <c r="K188" s="326"/>
      <c r="L188" s="327"/>
      <c r="M188" s="312"/>
      <c r="N188" s="328">
        <f>L188*M188</f>
        <v>0</v>
      </c>
    </row>
    <row r="189" spans="1:14" ht="15.75" hidden="1">
      <c r="A189" s="259"/>
      <c r="B189" s="260"/>
      <c r="C189" s="260"/>
      <c r="D189" s="260"/>
      <c r="E189" s="260"/>
      <c r="F189" s="260"/>
      <c r="G189" s="261"/>
      <c r="H189" s="242" t="s">
        <v>291</v>
      </c>
      <c r="I189" s="803"/>
      <c r="J189" s="804"/>
      <c r="K189" s="329"/>
      <c r="L189" s="330"/>
      <c r="M189" s="321"/>
      <c r="N189" s="331">
        <f>L189*M189</f>
        <v>0</v>
      </c>
    </row>
    <row r="190" spans="1:14" ht="16.5" hidden="1" thickBot="1">
      <c r="A190" s="748" t="s">
        <v>384</v>
      </c>
      <c r="B190" s="749"/>
      <c r="C190" s="749"/>
      <c r="D190" s="749"/>
      <c r="E190" s="749"/>
      <c r="F190" s="749"/>
      <c r="G190" s="805"/>
      <c r="H190" s="799" t="s">
        <v>329</v>
      </c>
      <c r="I190" s="800"/>
      <c r="J190" s="800"/>
      <c r="K190" s="334"/>
      <c r="L190" s="334"/>
      <c r="M190" s="334"/>
      <c r="N190" s="279">
        <f>SUM(N188:N189)</f>
        <v>0</v>
      </c>
    </row>
    <row r="191" spans="1:14" ht="31.5" hidden="1">
      <c r="A191" s="280" t="s">
        <v>138</v>
      </c>
      <c r="B191" s="806" t="s">
        <v>320</v>
      </c>
      <c r="C191" s="807"/>
      <c r="D191" s="273" t="s">
        <v>313</v>
      </c>
      <c r="E191" s="273" t="s">
        <v>305</v>
      </c>
      <c r="F191" s="273" t="s">
        <v>306</v>
      </c>
      <c r="G191" s="282" t="s">
        <v>284</v>
      </c>
    </row>
    <row r="192" spans="1:14" ht="19.5" hidden="1" customHeight="1">
      <c r="A192" s="280">
        <v>1</v>
      </c>
      <c r="B192" s="801" t="s">
        <v>406</v>
      </c>
      <c r="C192" s="802"/>
      <c r="D192" s="326" t="s">
        <v>386</v>
      </c>
      <c r="E192" s="327">
        <v>2</v>
      </c>
      <c r="F192" s="312">
        <v>20000</v>
      </c>
      <c r="G192" s="405">
        <f>E192*F192</f>
        <v>40000</v>
      </c>
    </row>
    <row r="193" spans="1:8" ht="16.5" hidden="1" customHeight="1">
      <c r="A193" s="280">
        <v>2</v>
      </c>
      <c r="B193" s="801" t="s">
        <v>409</v>
      </c>
      <c r="C193" s="802"/>
      <c r="D193" s="326" t="s">
        <v>386</v>
      </c>
      <c r="E193" s="327">
        <v>6</v>
      </c>
      <c r="F193" s="312">
        <v>5000</v>
      </c>
      <c r="G193" s="405">
        <v>30000</v>
      </c>
    </row>
    <row r="194" spans="1:8" ht="18" hidden="1" customHeight="1">
      <c r="A194" s="280">
        <v>3</v>
      </c>
      <c r="B194" s="801" t="s">
        <v>410</v>
      </c>
      <c r="C194" s="802"/>
      <c r="D194" s="326" t="s">
        <v>386</v>
      </c>
      <c r="E194" s="327">
        <v>15</v>
      </c>
      <c r="F194" s="312">
        <v>8000</v>
      </c>
      <c r="G194" s="405">
        <f>E194*F194</f>
        <v>120000</v>
      </c>
    </row>
    <row r="195" spans="1:8" ht="15.75" hidden="1">
      <c r="A195" s="280">
        <v>4</v>
      </c>
      <c r="B195" s="801" t="s">
        <v>407</v>
      </c>
      <c r="C195" s="802"/>
      <c r="D195" s="326" t="s">
        <v>386</v>
      </c>
      <c r="E195" s="327">
        <v>3</v>
      </c>
      <c r="F195" s="312">
        <v>4000</v>
      </c>
      <c r="G195" s="405">
        <v>12000</v>
      </c>
    </row>
    <row r="196" spans="1:8" ht="15.75" hidden="1">
      <c r="A196" s="280">
        <v>5</v>
      </c>
      <c r="B196" s="801" t="s">
        <v>412</v>
      </c>
      <c r="C196" s="802"/>
      <c r="D196" s="326" t="s">
        <v>386</v>
      </c>
      <c r="E196" s="327">
        <v>1</v>
      </c>
      <c r="F196" s="312">
        <v>19300</v>
      </c>
      <c r="G196" s="405">
        <f>E196*F196</f>
        <v>19300</v>
      </c>
    </row>
    <row r="197" spans="1:8" ht="19.5" hidden="1" customHeight="1">
      <c r="A197" s="280">
        <v>6</v>
      </c>
      <c r="B197" s="801" t="s">
        <v>417</v>
      </c>
      <c r="C197" s="802"/>
      <c r="D197" s="326" t="s">
        <v>386</v>
      </c>
      <c r="E197" s="327">
        <v>1</v>
      </c>
      <c r="F197" s="312">
        <v>24000</v>
      </c>
      <c r="G197" s="405">
        <v>24000</v>
      </c>
    </row>
    <row r="198" spans="1:8" ht="15.75" hidden="1" customHeight="1">
      <c r="A198" s="280">
        <v>7</v>
      </c>
      <c r="B198" s="801" t="s">
        <v>411</v>
      </c>
      <c r="C198" s="802"/>
      <c r="D198" s="326" t="s">
        <v>386</v>
      </c>
      <c r="E198" s="327">
        <v>3</v>
      </c>
      <c r="F198" s="312">
        <v>24000</v>
      </c>
      <c r="G198" s="405">
        <f>E198*F198</f>
        <v>72000</v>
      </c>
    </row>
    <row r="199" spans="1:8" ht="15.75" hidden="1">
      <c r="A199" s="280">
        <v>8</v>
      </c>
      <c r="B199" s="801" t="s">
        <v>426</v>
      </c>
      <c r="C199" s="802"/>
      <c r="D199" s="326" t="s">
        <v>386</v>
      </c>
      <c r="E199" s="327">
        <v>1</v>
      </c>
      <c r="F199" s="312">
        <v>10000</v>
      </c>
      <c r="G199" s="405">
        <v>10000</v>
      </c>
    </row>
    <row r="200" spans="1:8" ht="15.75" hidden="1">
      <c r="A200" s="280">
        <v>9</v>
      </c>
      <c r="B200" s="801" t="s">
        <v>408</v>
      </c>
      <c r="C200" s="802"/>
      <c r="D200" s="326" t="s">
        <v>386</v>
      </c>
      <c r="E200" s="327">
        <v>1</v>
      </c>
      <c r="F200" s="312">
        <v>20000</v>
      </c>
      <c r="G200" s="405">
        <f>E200*F200</f>
        <v>20000</v>
      </c>
    </row>
    <row r="201" spans="1:8" ht="16.5" hidden="1" thickBot="1">
      <c r="A201" s="799" t="s">
        <v>329</v>
      </c>
      <c r="B201" s="800"/>
      <c r="C201" s="800"/>
      <c r="D201" s="334"/>
      <c r="E201" s="334"/>
      <c r="F201" s="334"/>
      <c r="G201" s="401">
        <f>SUM(G192:G200)-347300</f>
        <v>0</v>
      </c>
      <c r="H201" s="247"/>
    </row>
  </sheetData>
  <mergeCells count="205">
    <mergeCell ref="B191:C191"/>
    <mergeCell ref="I188:J188"/>
    <mergeCell ref="I189:J189"/>
    <mergeCell ref="H190:J190"/>
    <mergeCell ref="I181:J181"/>
    <mergeCell ref="I182:J182"/>
    <mergeCell ref="I183:J183"/>
    <mergeCell ref="H184:J184"/>
    <mergeCell ref="H186:N186"/>
    <mergeCell ref="I187:J187"/>
    <mergeCell ref="H174:N174"/>
    <mergeCell ref="I175:J175"/>
    <mergeCell ref="I176:J176"/>
    <mergeCell ref="I177:J177"/>
    <mergeCell ref="H178:J178"/>
    <mergeCell ref="H180:N180"/>
    <mergeCell ref="H166:J166"/>
    <mergeCell ref="H168:N168"/>
    <mergeCell ref="I169:J169"/>
    <mergeCell ref="I170:J170"/>
    <mergeCell ref="I171:J171"/>
    <mergeCell ref="H172:J172"/>
    <mergeCell ref="I159:J159"/>
    <mergeCell ref="H160:J160"/>
    <mergeCell ref="H162:N162"/>
    <mergeCell ref="I163:J163"/>
    <mergeCell ref="I164:J164"/>
    <mergeCell ref="I165:J165"/>
    <mergeCell ref="I152:J152"/>
    <mergeCell ref="I153:J153"/>
    <mergeCell ref="H154:J154"/>
    <mergeCell ref="H156:N156"/>
    <mergeCell ref="I157:J157"/>
    <mergeCell ref="I158:J158"/>
    <mergeCell ref="I145:J145"/>
    <mergeCell ref="I146:J146"/>
    <mergeCell ref="I147:J147"/>
    <mergeCell ref="H148:J148"/>
    <mergeCell ref="H150:N150"/>
    <mergeCell ref="I151:J151"/>
    <mergeCell ref="A137:D137"/>
    <mergeCell ref="A139:G139"/>
    <mergeCell ref="B140:D140"/>
    <mergeCell ref="B141:D141"/>
    <mergeCell ref="A142:D142"/>
    <mergeCell ref="H144:N144"/>
    <mergeCell ref="A143:G143"/>
    <mergeCell ref="B144:D144"/>
    <mergeCell ref="B145:D145"/>
    <mergeCell ref="A146:D146"/>
    <mergeCell ref="A148:G148"/>
    <mergeCell ref="B149:C149"/>
    <mergeCell ref="B150:C150"/>
    <mergeCell ref="B151:C151"/>
    <mergeCell ref="B130:C130"/>
    <mergeCell ref="A131:C131"/>
    <mergeCell ref="A133:G133"/>
    <mergeCell ref="B134:D134"/>
    <mergeCell ref="B135:D135"/>
    <mergeCell ref="B136:D136"/>
    <mergeCell ref="B124:C124"/>
    <mergeCell ref="B125:C125"/>
    <mergeCell ref="B126:C126"/>
    <mergeCell ref="B127:C127"/>
    <mergeCell ref="B128:C128"/>
    <mergeCell ref="B129:C129"/>
    <mergeCell ref="B118:C118"/>
    <mergeCell ref="B119:C119"/>
    <mergeCell ref="B120:C120"/>
    <mergeCell ref="B121:C121"/>
    <mergeCell ref="B122:C122"/>
    <mergeCell ref="B123:C123"/>
    <mergeCell ref="A111:G111"/>
    <mergeCell ref="B112:C112"/>
    <mergeCell ref="B113:C113"/>
    <mergeCell ref="B114:C114"/>
    <mergeCell ref="A115:C115"/>
    <mergeCell ref="A117:G117"/>
    <mergeCell ref="B103:C103"/>
    <mergeCell ref="B105:C105"/>
    <mergeCell ref="B106:C106"/>
    <mergeCell ref="B107:C107"/>
    <mergeCell ref="B108:C108"/>
    <mergeCell ref="A109:C109"/>
    <mergeCell ref="C96:D96"/>
    <mergeCell ref="C97:D97"/>
    <mergeCell ref="A98:F98"/>
    <mergeCell ref="A100:G100"/>
    <mergeCell ref="B101:C101"/>
    <mergeCell ref="B102:C102"/>
    <mergeCell ref="A84:F84"/>
    <mergeCell ref="A86:F86"/>
    <mergeCell ref="A87:G87"/>
    <mergeCell ref="A92:F92"/>
    <mergeCell ref="A94:G94"/>
    <mergeCell ref="C95:D95"/>
    <mergeCell ref="E77:F77"/>
    <mergeCell ref="A78:F78"/>
    <mergeCell ref="A80:G80"/>
    <mergeCell ref="C81:D81"/>
    <mergeCell ref="C82:D82"/>
    <mergeCell ref="C83:D83"/>
    <mergeCell ref="A70:F70"/>
    <mergeCell ref="A72:G72"/>
    <mergeCell ref="E73:F73"/>
    <mergeCell ref="E74:F74"/>
    <mergeCell ref="E75:F75"/>
    <mergeCell ref="E76:F76"/>
    <mergeCell ref="B60:C60"/>
    <mergeCell ref="B61:C61"/>
    <mergeCell ref="A62:E62"/>
    <mergeCell ref="A64:G64"/>
    <mergeCell ref="A65:G65"/>
    <mergeCell ref="A67:A68"/>
    <mergeCell ref="B67:B68"/>
    <mergeCell ref="B52:C52"/>
    <mergeCell ref="B53:C53"/>
    <mergeCell ref="B54:C54"/>
    <mergeCell ref="A55:C55"/>
    <mergeCell ref="A57:F57"/>
    <mergeCell ref="A59:G59"/>
    <mergeCell ref="A45:G45"/>
    <mergeCell ref="B46:C46"/>
    <mergeCell ref="B47:C47"/>
    <mergeCell ref="B48:C48"/>
    <mergeCell ref="A49:C49"/>
    <mergeCell ref="A51:G51"/>
    <mergeCell ref="A37:D37"/>
    <mergeCell ref="A39:G39"/>
    <mergeCell ref="B40:C40"/>
    <mergeCell ref="B41:C41"/>
    <mergeCell ref="B42:C42"/>
    <mergeCell ref="A43:C43"/>
    <mergeCell ref="B30:C30"/>
    <mergeCell ref="A31:C31"/>
    <mergeCell ref="A33:G33"/>
    <mergeCell ref="B34:D34"/>
    <mergeCell ref="B35:D35"/>
    <mergeCell ref="B36:D36"/>
    <mergeCell ref="B23:C23"/>
    <mergeCell ref="B24:C24"/>
    <mergeCell ref="A25:C25"/>
    <mergeCell ref="A27:G27"/>
    <mergeCell ref="B28:C28"/>
    <mergeCell ref="B29:C29"/>
    <mergeCell ref="C16:D16"/>
    <mergeCell ref="C17:D17"/>
    <mergeCell ref="C18:D18"/>
    <mergeCell ref="A19:F19"/>
    <mergeCell ref="A21:G21"/>
    <mergeCell ref="B22:C22"/>
    <mergeCell ref="A9:G9"/>
    <mergeCell ref="C10:D10"/>
    <mergeCell ref="C11:D11"/>
    <mergeCell ref="C12:D12"/>
    <mergeCell ref="A13:F13"/>
    <mergeCell ref="A15:G15"/>
    <mergeCell ref="A1:G1"/>
    <mergeCell ref="A3:F3"/>
    <mergeCell ref="A4:G4"/>
    <mergeCell ref="B5:C5"/>
    <mergeCell ref="B6:C6"/>
    <mergeCell ref="A7:F7"/>
    <mergeCell ref="A152:C152"/>
    <mergeCell ref="A154:G154"/>
    <mergeCell ref="B155:C155"/>
    <mergeCell ref="B156:C156"/>
    <mergeCell ref="B157:C157"/>
    <mergeCell ref="A158:C158"/>
    <mergeCell ref="A160:G160"/>
    <mergeCell ref="B161:C161"/>
    <mergeCell ref="B162:C162"/>
    <mergeCell ref="B163:C163"/>
    <mergeCell ref="A164:C164"/>
    <mergeCell ref="A166:G166"/>
    <mergeCell ref="B167:C167"/>
    <mergeCell ref="B168:C168"/>
    <mergeCell ref="B169:C169"/>
    <mergeCell ref="A170:C170"/>
    <mergeCell ref="A172:G172"/>
    <mergeCell ref="B173:C173"/>
    <mergeCell ref="A201:C201"/>
    <mergeCell ref="B174:C174"/>
    <mergeCell ref="B175:C175"/>
    <mergeCell ref="A176:C176"/>
    <mergeCell ref="A178:G178"/>
    <mergeCell ref="B179:C179"/>
    <mergeCell ref="B180:C180"/>
    <mergeCell ref="B181:C181"/>
    <mergeCell ref="A182:C182"/>
    <mergeCell ref="A184:G184"/>
    <mergeCell ref="B192:C192"/>
    <mergeCell ref="B193:C193"/>
    <mergeCell ref="B194:C194"/>
    <mergeCell ref="B195:C195"/>
    <mergeCell ref="B196:C196"/>
    <mergeCell ref="B197:C197"/>
    <mergeCell ref="B198:C198"/>
    <mergeCell ref="B199:C199"/>
    <mergeCell ref="B200:C200"/>
    <mergeCell ref="B185:C185"/>
    <mergeCell ref="B186:C186"/>
    <mergeCell ref="B187:C187"/>
    <mergeCell ref="A188:C188"/>
    <mergeCell ref="A190:G190"/>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G30"/>
  <sheetViews>
    <sheetView view="pageBreakPreview" zoomScaleSheetLayoutView="100" workbookViewId="0">
      <selection activeCell="H21" sqref="H21"/>
    </sheetView>
  </sheetViews>
  <sheetFormatPr defaultRowHeight="15.75"/>
  <cols>
    <col min="1" max="1" width="7.28515625" style="122" bestFit="1" customWidth="1"/>
    <col min="2" max="2" width="39.7109375" style="122" customWidth="1"/>
    <col min="3" max="3" width="16.5703125" style="121" customWidth="1"/>
    <col min="4" max="4" width="22.28515625" style="122" customWidth="1"/>
    <col min="5" max="5" width="17" style="122" customWidth="1"/>
    <col min="6" max="256" width="9.140625" style="122"/>
    <col min="257" max="257" width="7.28515625" style="122" bestFit="1" customWidth="1"/>
    <col min="258" max="258" width="43.85546875" style="122" customWidth="1"/>
    <col min="259" max="259" width="16.5703125" style="122" customWidth="1"/>
    <col min="260" max="260" width="16.7109375" style="122" customWidth="1"/>
    <col min="261" max="261" width="17" style="122" customWidth="1"/>
    <col min="262" max="512" width="9.140625" style="122"/>
    <col min="513" max="513" width="7.28515625" style="122" bestFit="1" customWidth="1"/>
    <col min="514" max="514" width="43.85546875" style="122" customWidth="1"/>
    <col min="515" max="515" width="16.5703125" style="122" customWidth="1"/>
    <col min="516" max="516" width="16.7109375" style="122" customWidth="1"/>
    <col min="517" max="517" width="17" style="122" customWidth="1"/>
    <col min="518" max="768" width="9.140625" style="122"/>
    <col min="769" max="769" width="7.28515625" style="122" bestFit="1" customWidth="1"/>
    <col min="770" max="770" width="43.85546875" style="122" customWidth="1"/>
    <col min="771" max="771" width="16.5703125" style="122" customWidth="1"/>
    <col min="772" max="772" width="16.7109375" style="122" customWidth="1"/>
    <col min="773" max="773" width="17" style="122" customWidth="1"/>
    <col min="774" max="1024" width="9.140625" style="122"/>
    <col min="1025" max="1025" width="7.28515625" style="122" bestFit="1" customWidth="1"/>
    <col min="1026" max="1026" width="43.85546875" style="122" customWidth="1"/>
    <col min="1027" max="1027" width="16.5703125" style="122" customWidth="1"/>
    <col min="1028" max="1028" width="16.7109375" style="122" customWidth="1"/>
    <col min="1029" max="1029" width="17" style="122" customWidth="1"/>
    <col min="1030" max="1280" width="9.140625" style="122"/>
    <col min="1281" max="1281" width="7.28515625" style="122" bestFit="1" customWidth="1"/>
    <col min="1282" max="1282" width="43.85546875" style="122" customWidth="1"/>
    <col min="1283" max="1283" width="16.5703125" style="122" customWidth="1"/>
    <col min="1284" max="1284" width="16.7109375" style="122" customWidth="1"/>
    <col min="1285" max="1285" width="17" style="122" customWidth="1"/>
    <col min="1286" max="1536" width="9.140625" style="122"/>
    <col min="1537" max="1537" width="7.28515625" style="122" bestFit="1" customWidth="1"/>
    <col min="1538" max="1538" width="43.85546875" style="122" customWidth="1"/>
    <col min="1539" max="1539" width="16.5703125" style="122" customWidth="1"/>
    <col min="1540" max="1540" width="16.7109375" style="122" customWidth="1"/>
    <col min="1541" max="1541" width="17" style="122" customWidth="1"/>
    <col min="1542" max="1792" width="9.140625" style="122"/>
    <col min="1793" max="1793" width="7.28515625" style="122" bestFit="1" customWidth="1"/>
    <col min="1794" max="1794" width="43.85546875" style="122" customWidth="1"/>
    <col min="1795" max="1795" width="16.5703125" style="122" customWidth="1"/>
    <col min="1796" max="1796" width="16.7109375" style="122" customWidth="1"/>
    <col min="1797" max="1797" width="17" style="122" customWidth="1"/>
    <col min="1798" max="2048" width="9.140625" style="122"/>
    <col min="2049" max="2049" width="7.28515625" style="122" bestFit="1" customWidth="1"/>
    <col min="2050" max="2050" width="43.85546875" style="122" customWidth="1"/>
    <col min="2051" max="2051" width="16.5703125" style="122" customWidth="1"/>
    <col min="2052" max="2052" width="16.7109375" style="122" customWidth="1"/>
    <col min="2053" max="2053" width="17" style="122" customWidth="1"/>
    <col min="2054" max="2304" width="9.140625" style="122"/>
    <col min="2305" max="2305" width="7.28515625" style="122" bestFit="1" customWidth="1"/>
    <col min="2306" max="2306" width="43.85546875" style="122" customWidth="1"/>
    <col min="2307" max="2307" width="16.5703125" style="122" customWidth="1"/>
    <col min="2308" max="2308" width="16.7109375" style="122" customWidth="1"/>
    <col min="2309" max="2309" width="17" style="122" customWidth="1"/>
    <col min="2310" max="2560" width="9.140625" style="122"/>
    <col min="2561" max="2561" width="7.28515625" style="122" bestFit="1" customWidth="1"/>
    <col min="2562" max="2562" width="43.85546875" style="122" customWidth="1"/>
    <col min="2563" max="2563" width="16.5703125" style="122" customWidth="1"/>
    <col min="2564" max="2564" width="16.7109375" style="122" customWidth="1"/>
    <col min="2565" max="2565" width="17" style="122" customWidth="1"/>
    <col min="2566" max="2816" width="9.140625" style="122"/>
    <col min="2817" max="2817" width="7.28515625" style="122" bestFit="1" customWidth="1"/>
    <col min="2818" max="2818" width="43.85546875" style="122" customWidth="1"/>
    <col min="2819" max="2819" width="16.5703125" style="122" customWidth="1"/>
    <col min="2820" max="2820" width="16.7109375" style="122" customWidth="1"/>
    <col min="2821" max="2821" width="17" style="122" customWidth="1"/>
    <col min="2822" max="3072" width="9.140625" style="122"/>
    <col min="3073" max="3073" width="7.28515625" style="122" bestFit="1" customWidth="1"/>
    <col min="3074" max="3074" width="43.85546875" style="122" customWidth="1"/>
    <col min="3075" max="3075" width="16.5703125" style="122" customWidth="1"/>
    <col min="3076" max="3076" width="16.7109375" style="122" customWidth="1"/>
    <col min="3077" max="3077" width="17" style="122" customWidth="1"/>
    <col min="3078" max="3328" width="9.140625" style="122"/>
    <col min="3329" max="3329" width="7.28515625" style="122" bestFit="1" customWidth="1"/>
    <col min="3330" max="3330" width="43.85546875" style="122" customWidth="1"/>
    <col min="3331" max="3331" width="16.5703125" style="122" customWidth="1"/>
    <col min="3332" max="3332" width="16.7109375" style="122" customWidth="1"/>
    <col min="3333" max="3333" width="17" style="122" customWidth="1"/>
    <col min="3334" max="3584" width="9.140625" style="122"/>
    <col min="3585" max="3585" width="7.28515625" style="122" bestFit="1" customWidth="1"/>
    <col min="3586" max="3586" width="43.85546875" style="122" customWidth="1"/>
    <col min="3587" max="3587" width="16.5703125" style="122" customWidth="1"/>
    <col min="3588" max="3588" width="16.7109375" style="122" customWidth="1"/>
    <col min="3589" max="3589" width="17" style="122" customWidth="1"/>
    <col min="3590" max="3840" width="9.140625" style="122"/>
    <col min="3841" max="3841" width="7.28515625" style="122" bestFit="1" customWidth="1"/>
    <col min="3842" max="3842" width="43.85546875" style="122" customWidth="1"/>
    <col min="3843" max="3843" width="16.5703125" style="122" customWidth="1"/>
    <col min="3844" max="3844" width="16.7109375" style="122" customWidth="1"/>
    <col min="3845" max="3845" width="17" style="122" customWidth="1"/>
    <col min="3846" max="4096" width="9.140625" style="122"/>
    <col min="4097" max="4097" width="7.28515625" style="122" bestFit="1" customWidth="1"/>
    <col min="4098" max="4098" width="43.85546875" style="122" customWidth="1"/>
    <col min="4099" max="4099" width="16.5703125" style="122" customWidth="1"/>
    <col min="4100" max="4100" width="16.7109375" style="122" customWidth="1"/>
    <col min="4101" max="4101" width="17" style="122" customWidth="1"/>
    <col min="4102" max="4352" width="9.140625" style="122"/>
    <col min="4353" max="4353" width="7.28515625" style="122" bestFit="1" customWidth="1"/>
    <col min="4354" max="4354" width="43.85546875" style="122" customWidth="1"/>
    <col min="4355" max="4355" width="16.5703125" style="122" customWidth="1"/>
    <col min="4356" max="4356" width="16.7109375" style="122" customWidth="1"/>
    <col min="4357" max="4357" width="17" style="122" customWidth="1"/>
    <col min="4358" max="4608" width="9.140625" style="122"/>
    <col min="4609" max="4609" width="7.28515625" style="122" bestFit="1" customWidth="1"/>
    <col min="4610" max="4610" width="43.85546875" style="122" customWidth="1"/>
    <col min="4611" max="4611" width="16.5703125" style="122" customWidth="1"/>
    <col min="4612" max="4612" width="16.7109375" style="122" customWidth="1"/>
    <col min="4613" max="4613" width="17" style="122" customWidth="1"/>
    <col min="4614" max="4864" width="9.140625" style="122"/>
    <col min="4865" max="4865" width="7.28515625" style="122" bestFit="1" customWidth="1"/>
    <col min="4866" max="4866" width="43.85546875" style="122" customWidth="1"/>
    <col min="4867" max="4867" width="16.5703125" style="122" customWidth="1"/>
    <col min="4868" max="4868" width="16.7109375" style="122" customWidth="1"/>
    <col min="4869" max="4869" width="17" style="122" customWidth="1"/>
    <col min="4870" max="5120" width="9.140625" style="122"/>
    <col min="5121" max="5121" width="7.28515625" style="122" bestFit="1" customWidth="1"/>
    <col min="5122" max="5122" width="43.85546875" style="122" customWidth="1"/>
    <col min="5123" max="5123" width="16.5703125" style="122" customWidth="1"/>
    <col min="5124" max="5124" width="16.7109375" style="122" customWidth="1"/>
    <col min="5125" max="5125" width="17" style="122" customWidth="1"/>
    <col min="5126" max="5376" width="9.140625" style="122"/>
    <col min="5377" max="5377" width="7.28515625" style="122" bestFit="1" customWidth="1"/>
    <col min="5378" max="5378" width="43.85546875" style="122" customWidth="1"/>
    <col min="5379" max="5379" width="16.5703125" style="122" customWidth="1"/>
    <col min="5380" max="5380" width="16.7109375" style="122" customWidth="1"/>
    <col min="5381" max="5381" width="17" style="122" customWidth="1"/>
    <col min="5382" max="5632" width="9.140625" style="122"/>
    <col min="5633" max="5633" width="7.28515625" style="122" bestFit="1" customWidth="1"/>
    <col min="5634" max="5634" width="43.85546875" style="122" customWidth="1"/>
    <col min="5635" max="5635" width="16.5703125" style="122" customWidth="1"/>
    <col min="5636" max="5636" width="16.7109375" style="122" customWidth="1"/>
    <col min="5637" max="5637" width="17" style="122" customWidth="1"/>
    <col min="5638" max="5888" width="9.140625" style="122"/>
    <col min="5889" max="5889" width="7.28515625" style="122" bestFit="1" customWidth="1"/>
    <col min="5890" max="5890" width="43.85546875" style="122" customWidth="1"/>
    <col min="5891" max="5891" width="16.5703125" style="122" customWidth="1"/>
    <col min="5892" max="5892" width="16.7109375" style="122" customWidth="1"/>
    <col min="5893" max="5893" width="17" style="122" customWidth="1"/>
    <col min="5894" max="6144" width="9.140625" style="122"/>
    <col min="6145" max="6145" width="7.28515625" style="122" bestFit="1" customWidth="1"/>
    <col min="6146" max="6146" width="43.85546875" style="122" customWidth="1"/>
    <col min="6147" max="6147" width="16.5703125" style="122" customWidth="1"/>
    <col min="6148" max="6148" width="16.7109375" style="122" customWidth="1"/>
    <col min="6149" max="6149" width="17" style="122" customWidth="1"/>
    <col min="6150" max="6400" width="9.140625" style="122"/>
    <col min="6401" max="6401" width="7.28515625" style="122" bestFit="1" customWidth="1"/>
    <col min="6402" max="6402" width="43.85546875" style="122" customWidth="1"/>
    <col min="6403" max="6403" width="16.5703125" style="122" customWidth="1"/>
    <col min="6404" max="6404" width="16.7109375" style="122" customWidth="1"/>
    <col min="6405" max="6405" width="17" style="122" customWidth="1"/>
    <col min="6406" max="6656" width="9.140625" style="122"/>
    <col min="6657" max="6657" width="7.28515625" style="122" bestFit="1" customWidth="1"/>
    <col min="6658" max="6658" width="43.85546875" style="122" customWidth="1"/>
    <col min="6659" max="6659" width="16.5703125" style="122" customWidth="1"/>
    <col min="6660" max="6660" width="16.7109375" style="122" customWidth="1"/>
    <col min="6661" max="6661" width="17" style="122" customWidth="1"/>
    <col min="6662" max="6912" width="9.140625" style="122"/>
    <col min="6913" max="6913" width="7.28515625" style="122" bestFit="1" customWidth="1"/>
    <col min="6914" max="6914" width="43.85546875" style="122" customWidth="1"/>
    <col min="6915" max="6915" width="16.5703125" style="122" customWidth="1"/>
    <col min="6916" max="6916" width="16.7109375" style="122" customWidth="1"/>
    <col min="6917" max="6917" width="17" style="122" customWidth="1"/>
    <col min="6918" max="7168" width="9.140625" style="122"/>
    <col min="7169" max="7169" width="7.28515625" style="122" bestFit="1" customWidth="1"/>
    <col min="7170" max="7170" width="43.85546875" style="122" customWidth="1"/>
    <col min="7171" max="7171" width="16.5703125" style="122" customWidth="1"/>
    <col min="7172" max="7172" width="16.7109375" style="122" customWidth="1"/>
    <col min="7173" max="7173" width="17" style="122" customWidth="1"/>
    <col min="7174" max="7424" width="9.140625" style="122"/>
    <col min="7425" max="7425" width="7.28515625" style="122" bestFit="1" customWidth="1"/>
    <col min="7426" max="7426" width="43.85546875" style="122" customWidth="1"/>
    <col min="7427" max="7427" width="16.5703125" style="122" customWidth="1"/>
    <col min="7428" max="7428" width="16.7109375" style="122" customWidth="1"/>
    <col min="7429" max="7429" width="17" style="122" customWidth="1"/>
    <col min="7430" max="7680" width="9.140625" style="122"/>
    <col min="7681" max="7681" width="7.28515625" style="122" bestFit="1" customWidth="1"/>
    <col min="7682" max="7682" width="43.85546875" style="122" customWidth="1"/>
    <col min="7683" max="7683" width="16.5703125" style="122" customWidth="1"/>
    <col min="7684" max="7684" width="16.7109375" style="122" customWidth="1"/>
    <col min="7685" max="7685" width="17" style="122" customWidth="1"/>
    <col min="7686" max="7936" width="9.140625" style="122"/>
    <col min="7937" max="7937" width="7.28515625" style="122" bestFit="1" customWidth="1"/>
    <col min="7938" max="7938" width="43.85546875" style="122" customWidth="1"/>
    <col min="7939" max="7939" width="16.5703125" style="122" customWidth="1"/>
    <col min="7940" max="7940" width="16.7109375" style="122" customWidth="1"/>
    <col min="7941" max="7941" width="17" style="122" customWidth="1"/>
    <col min="7942" max="8192" width="9.140625" style="122"/>
    <col min="8193" max="8193" width="7.28515625" style="122" bestFit="1" customWidth="1"/>
    <col min="8194" max="8194" width="43.85546875" style="122" customWidth="1"/>
    <col min="8195" max="8195" width="16.5703125" style="122" customWidth="1"/>
    <col min="8196" max="8196" width="16.7109375" style="122" customWidth="1"/>
    <col min="8197" max="8197" width="17" style="122" customWidth="1"/>
    <col min="8198" max="8448" width="9.140625" style="122"/>
    <col min="8449" max="8449" width="7.28515625" style="122" bestFit="1" customWidth="1"/>
    <col min="8450" max="8450" width="43.85546875" style="122" customWidth="1"/>
    <col min="8451" max="8451" width="16.5703125" style="122" customWidth="1"/>
    <col min="8452" max="8452" width="16.7109375" style="122" customWidth="1"/>
    <col min="8453" max="8453" width="17" style="122" customWidth="1"/>
    <col min="8454" max="8704" width="9.140625" style="122"/>
    <col min="8705" max="8705" width="7.28515625" style="122" bestFit="1" customWidth="1"/>
    <col min="8706" max="8706" width="43.85546875" style="122" customWidth="1"/>
    <col min="8707" max="8707" width="16.5703125" style="122" customWidth="1"/>
    <col min="8708" max="8708" width="16.7109375" style="122" customWidth="1"/>
    <col min="8709" max="8709" width="17" style="122" customWidth="1"/>
    <col min="8710" max="8960" width="9.140625" style="122"/>
    <col min="8961" max="8961" width="7.28515625" style="122" bestFit="1" customWidth="1"/>
    <col min="8962" max="8962" width="43.85546875" style="122" customWidth="1"/>
    <col min="8963" max="8963" width="16.5703125" style="122" customWidth="1"/>
    <col min="8964" max="8964" width="16.7109375" style="122" customWidth="1"/>
    <col min="8965" max="8965" width="17" style="122" customWidth="1"/>
    <col min="8966" max="9216" width="9.140625" style="122"/>
    <col min="9217" max="9217" width="7.28515625" style="122" bestFit="1" customWidth="1"/>
    <col min="9218" max="9218" width="43.85546875" style="122" customWidth="1"/>
    <col min="9219" max="9219" width="16.5703125" style="122" customWidth="1"/>
    <col min="9220" max="9220" width="16.7109375" style="122" customWidth="1"/>
    <col min="9221" max="9221" width="17" style="122" customWidth="1"/>
    <col min="9222" max="9472" width="9.140625" style="122"/>
    <col min="9473" max="9473" width="7.28515625" style="122" bestFit="1" customWidth="1"/>
    <col min="9474" max="9474" width="43.85546875" style="122" customWidth="1"/>
    <col min="9475" max="9475" width="16.5703125" style="122" customWidth="1"/>
    <col min="9476" max="9476" width="16.7109375" style="122" customWidth="1"/>
    <col min="9477" max="9477" width="17" style="122" customWidth="1"/>
    <col min="9478" max="9728" width="9.140625" style="122"/>
    <col min="9729" max="9729" width="7.28515625" style="122" bestFit="1" customWidth="1"/>
    <col min="9730" max="9730" width="43.85546875" style="122" customWidth="1"/>
    <col min="9731" max="9731" width="16.5703125" style="122" customWidth="1"/>
    <col min="9732" max="9732" width="16.7109375" style="122" customWidth="1"/>
    <col min="9733" max="9733" width="17" style="122" customWidth="1"/>
    <col min="9734" max="9984" width="9.140625" style="122"/>
    <col min="9985" max="9985" width="7.28515625" style="122" bestFit="1" customWidth="1"/>
    <col min="9986" max="9986" width="43.85546875" style="122" customWidth="1"/>
    <col min="9987" max="9987" width="16.5703125" style="122" customWidth="1"/>
    <col min="9988" max="9988" width="16.7109375" style="122" customWidth="1"/>
    <col min="9989" max="9989" width="17" style="122" customWidth="1"/>
    <col min="9990" max="10240" width="9.140625" style="122"/>
    <col min="10241" max="10241" width="7.28515625" style="122" bestFit="1" customWidth="1"/>
    <col min="10242" max="10242" width="43.85546875" style="122" customWidth="1"/>
    <col min="10243" max="10243" width="16.5703125" style="122" customWidth="1"/>
    <col min="10244" max="10244" width="16.7109375" style="122" customWidth="1"/>
    <col min="10245" max="10245" width="17" style="122" customWidth="1"/>
    <col min="10246" max="10496" width="9.140625" style="122"/>
    <col min="10497" max="10497" width="7.28515625" style="122" bestFit="1" customWidth="1"/>
    <col min="10498" max="10498" width="43.85546875" style="122" customWidth="1"/>
    <col min="10499" max="10499" width="16.5703125" style="122" customWidth="1"/>
    <col min="10500" max="10500" width="16.7109375" style="122" customWidth="1"/>
    <col min="10501" max="10501" width="17" style="122" customWidth="1"/>
    <col min="10502" max="10752" width="9.140625" style="122"/>
    <col min="10753" max="10753" width="7.28515625" style="122" bestFit="1" customWidth="1"/>
    <col min="10754" max="10754" width="43.85546875" style="122" customWidth="1"/>
    <col min="10755" max="10755" width="16.5703125" style="122" customWidth="1"/>
    <col min="10756" max="10756" width="16.7109375" style="122" customWidth="1"/>
    <col min="10757" max="10757" width="17" style="122" customWidth="1"/>
    <col min="10758" max="11008" width="9.140625" style="122"/>
    <col min="11009" max="11009" width="7.28515625" style="122" bestFit="1" customWidth="1"/>
    <col min="11010" max="11010" width="43.85546875" style="122" customWidth="1"/>
    <col min="11011" max="11011" width="16.5703125" style="122" customWidth="1"/>
    <col min="11012" max="11012" width="16.7109375" style="122" customWidth="1"/>
    <col min="11013" max="11013" width="17" style="122" customWidth="1"/>
    <col min="11014" max="11264" width="9.140625" style="122"/>
    <col min="11265" max="11265" width="7.28515625" style="122" bestFit="1" customWidth="1"/>
    <col min="11266" max="11266" width="43.85546875" style="122" customWidth="1"/>
    <col min="11267" max="11267" width="16.5703125" style="122" customWidth="1"/>
    <col min="11268" max="11268" width="16.7109375" style="122" customWidth="1"/>
    <col min="11269" max="11269" width="17" style="122" customWidth="1"/>
    <col min="11270" max="11520" width="9.140625" style="122"/>
    <col min="11521" max="11521" width="7.28515625" style="122" bestFit="1" customWidth="1"/>
    <col min="11522" max="11522" width="43.85546875" style="122" customWidth="1"/>
    <col min="11523" max="11523" width="16.5703125" style="122" customWidth="1"/>
    <col min="11524" max="11524" width="16.7109375" style="122" customWidth="1"/>
    <col min="11525" max="11525" width="17" style="122" customWidth="1"/>
    <col min="11526" max="11776" width="9.140625" style="122"/>
    <col min="11777" max="11777" width="7.28515625" style="122" bestFit="1" customWidth="1"/>
    <col min="11778" max="11778" width="43.85546875" style="122" customWidth="1"/>
    <col min="11779" max="11779" width="16.5703125" style="122" customWidth="1"/>
    <col min="11780" max="11780" width="16.7109375" style="122" customWidth="1"/>
    <col min="11781" max="11781" width="17" style="122" customWidth="1"/>
    <col min="11782" max="12032" width="9.140625" style="122"/>
    <col min="12033" max="12033" width="7.28515625" style="122" bestFit="1" customWidth="1"/>
    <col min="12034" max="12034" width="43.85546875" style="122" customWidth="1"/>
    <col min="12035" max="12035" width="16.5703125" style="122" customWidth="1"/>
    <col min="12036" max="12036" width="16.7109375" style="122" customWidth="1"/>
    <col min="12037" max="12037" width="17" style="122" customWidth="1"/>
    <col min="12038" max="12288" width="9.140625" style="122"/>
    <col min="12289" max="12289" width="7.28515625" style="122" bestFit="1" customWidth="1"/>
    <col min="12290" max="12290" width="43.85546875" style="122" customWidth="1"/>
    <col min="12291" max="12291" width="16.5703125" style="122" customWidth="1"/>
    <col min="12292" max="12292" width="16.7109375" style="122" customWidth="1"/>
    <col min="12293" max="12293" width="17" style="122" customWidth="1"/>
    <col min="12294" max="12544" width="9.140625" style="122"/>
    <col min="12545" max="12545" width="7.28515625" style="122" bestFit="1" customWidth="1"/>
    <col min="12546" max="12546" width="43.85546875" style="122" customWidth="1"/>
    <col min="12547" max="12547" width="16.5703125" style="122" customWidth="1"/>
    <col min="12548" max="12548" width="16.7109375" style="122" customWidth="1"/>
    <col min="12549" max="12549" width="17" style="122" customWidth="1"/>
    <col min="12550" max="12800" width="9.140625" style="122"/>
    <col min="12801" max="12801" width="7.28515625" style="122" bestFit="1" customWidth="1"/>
    <col min="12802" max="12802" width="43.85546875" style="122" customWidth="1"/>
    <col min="12803" max="12803" width="16.5703125" style="122" customWidth="1"/>
    <col min="12804" max="12804" width="16.7109375" style="122" customWidth="1"/>
    <col min="12805" max="12805" width="17" style="122" customWidth="1"/>
    <col min="12806" max="13056" width="9.140625" style="122"/>
    <col min="13057" max="13057" width="7.28515625" style="122" bestFit="1" customWidth="1"/>
    <col min="13058" max="13058" width="43.85546875" style="122" customWidth="1"/>
    <col min="13059" max="13059" width="16.5703125" style="122" customWidth="1"/>
    <col min="13060" max="13060" width="16.7109375" style="122" customWidth="1"/>
    <col min="13061" max="13061" width="17" style="122" customWidth="1"/>
    <col min="13062" max="13312" width="9.140625" style="122"/>
    <col min="13313" max="13313" width="7.28515625" style="122" bestFit="1" customWidth="1"/>
    <col min="13314" max="13314" width="43.85546875" style="122" customWidth="1"/>
    <col min="13315" max="13315" width="16.5703125" style="122" customWidth="1"/>
    <col min="13316" max="13316" width="16.7109375" style="122" customWidth="1"/>
    <col min="13317" max="13317" width="17" style="122" customWidth="1"/>
    <col min="13318" max="13568" width="9.140625" style="122"/>
    <col min="13569" max="13569" width="7.28515625" style="122" bestFit="1" customWidth="1"/>
    <col min="13570" max="13570" width="43.85546875" style="122" customWidth="1"/>
    <col min="13571" max="13571" width="16.5703125" style="122" customWidth="1"/>
    <col min="13572" max="13572" width="16.7109375" style="122" customWidth="1"/>
    <col min="13573" max="13573" width="17" style="122" customWidth="1"/>
    <col min="13574" max="13824" width="9.140625" style="122"/>
    <col min="13825" max="13825" width="7.28515625" style="122" bestFit="1" customWidth="1"/>
    <col min="13826" max="13826" width="43.85546875" style="122" customWidth="1"/>
    <col min="13827" max="13827" width="16.5703125" style="122" customWidth="1"/>
    <col min="13828" max="13828" width="16.7109375" style="122" customWidth="1"/>
    <col min="13829" max="13829" width="17" style="122" customWidth="1"/>
    <col min="13830" max="14080" width="9.140625" style="122"/>
    <col min="14081" max="14081" width="7.28515625" style="122" bestFit="1" customWidth="1"/>
    <col min="14082" max="14082" width="43.85546875" style="122" customWidth="1"/>
    <col min="14083" max="14083" width="16.5703125" style="122" customWidth="1"/>
    <col min="14084" max="14084" width="16.7109375" style="122" customWidth="1"/>
    <col min="14085" max="14085" width="17" style="122" customWidth="1"/>
    <col min="14086" max="14336" width="9.140625" style="122"/>
    <col min="14337" max="14337" width="7.28515625" style="122" bestFit="1" customWidth="1"/>
    <col min="14338" max="14338" width="43.85546875" style="122" customWidth="1"/>
    <col min="14339" max="14339" width="16.5703125" style="122" customWidth="1"/>
    <col min="14340" max="14340" width="16.7109375" style="122" customWidth="1"/>
    <col min="14341" max="14341" width="17" style="122" customWidth="1"/>
    <col min="14342" max="14592" width="9.140625" style="122"/>
    <col min="14593" max="14593" width="7.28515625" style="122" bestFit="1" customWidth="1"/>
    <col min="14594" max="14594" width="43.85546875" style="122" customWidth="1"/>
    <col min="14595" max="14595" width="16.5703125" style="122" customWidth="1"/>
    <col min="14596" max="14596" width="16.7109375" style="122" customWidth="1"/>
    <col min="14597" max="14597" width="17" style="122" customWidth="1"/>
    <col min="14598" max="14848" width="9.140625" style="122"/>
    <col min="14849" max="14849" width="7.28515625" style="122" bestFit="1" customWidth="1"/>
    <col min="14850" max="14850" width="43.85546875" style="122" customWidth="1"/>
    <col min="14851" max="14851" width="16.5703125" style="122" customWidth="1"/>
    <col min="14852" max="14852" width="16.7109375" style="122" customWidth="1"/>
    <col min="14853" max="14853" width="17" style="122" customWidth="1"/>
    <col min="14854" max="15104" width="9.140625" style="122"/>
    <col min="15105" max="15105" width="7.28515625" style="122" bestFit="1" customWidth="1"/>
    <col min="15106" max="15106" width="43.85546875" style="122" customWidth="1"/>
    <col min="15107" max="15107" width="16.5703125" style="122" customWidth="1"/>
    <col min="15108" max="15108" width="16.7109375" style="122" customWidth="1"/>
    <col min="15109" max="15109" width="17" style="122" customWidth="1"/>
    <col min="15110" max="15360" width="9.140625" style="122"/>
    <col min="15361" max="15361" width="7.28515625" style="122" bestFit="1" customWidth="1"/>
    <col min="15362" max="15362" width="43.85546875" style="122" customWidth="1"/>
    <col min="15363" max="15363" width="16.5703125" style="122" customWidth="1"/>
    <col min="15364" max="15364" width="16.7109375" style="122" customWidth="1"/>
    <col min="15365" max="15365" width="17" style="122" customWidth="1"/>
    <col min="15366" max="15616" width="9.140625" style="122"/>
    <col min="15617" max="15617" width="7.28515625" style="122" bestFit="1" customWidth="1"/>
    <col min="15618" max="15618" width="43.85546875" style="122" customWidth="1"/>
    <col min="15619" max="15619" width="16.5703125" style="122" customWidth="1"/>
    <col min="15620" max="15620" width="16.7109375" style="122" customWidth="1"/>
    <col min="15621" max="15621" width="17" style="122" customWidth="1"/>
    <col min="15622" max="15872" width="9.140625" style="122"/>
    <col min="15873" max="15873" width="7.28515625" style="122" bestFit="1" customWidth="1"/>
    <col min="15874" max="15874" width="43.85546875" style="122" customWidth="1"/>
    <col min="15875" max="15875" width="16.5703125" style="122" customWidth="1"/>
    <col min="15876" max="15876" width="16.7109375" style="122" customWidth="1"/>
    <col min="15877" max="15877" width="17" style="122" customWidth="1"/>
    <col min="15878" max="16128" width="9.140625" style="122"/>
    <col min="16129" max="16129" width="7.28515625" style="122" bestFit="1" customWidth="1"/>
    <col min="16130" max="16130" width="43.85546875" style="122" customWidth="1"/>
    <col min="16131" max="16131" width="16.5703125" style="122" customWidth="1"/>
    <col min="16132" max="16132" width="16.7109375" style="122" customWidth="1"/>
    <col min="16133" max="16133" width="17" style="122" customWidth="1"/>
    <col min="16134" max="16384" width="9.140625" style="122"/>
  </cols>
  <sheetData>
    <row r="1" spans="1:5">
      <c r="A1" s="850" t="s">
        <v>130</v>
      </c>
      <c r="B1" s="850"/>
      <c r="C1" s="119" t="s">
        <v>126</v>
      </c>
      <c r="D1" s="120"/>
      <c r="E1" s="121"/>
    </row>
    <row r="2" spans="1:5" s="125" customFormat="1" ht="18.75">
      <c r="A2" s="123" t="s">
        <v>131</v>
      </c>
      <c r="B2" s="123"/>
      <c r="C2" s="124" t="s">
        <v>132</v>
      </c>
      <c r="D2" s="124"/>
    </row>
    <row r="3" spans="1:5" s="125" customFormat="1" ht="35.25" customHeight="1">
      <c r="A3" s="123" t="s">
        <v>133</v>
      </c>
      <c r="B3" s="123"/>
      <c r="C3" s="855" t="s">
        <v>448</v>
      </c>
      <c r="D3" s="855"/>
    </row>
    <row r="4" spans="1:5" ht="15.75" customHeight="1">
      <c r="A4" s="851"/>
      <c r="B4" s="851"/>
      <c r="C4" s="411"/>
      <c r="D4" s="120"/>
      <c r="E4" s="121"/>
    </row>
    <row r="5" spans="1:5">
      <c r="A5" s="123" t="s">
        <v>515</v>
      </c>
      <c r="B5" s="123"/>
      <c r="C5" s="123" t="s">
        <v>135</v>
      </c>
      <c r="D5" s="123"/>
    </row>
    <row r="6" spans="1:5">
      <c r="A6" s="123" t="s">
        <v>483</v>
      </c>
      <c r="B6" s="123"/>
      <c r="C6" s="123" t="s">
        <v>483</v>
      </c>
      <c r="D6" s="120"/>
      <c r="E6" s="121"/>
    </row>
    <row r="7" spans="1:5">
      <c r="A7" s="120"/>
      <c r="B7" s="120"/>
      <c r="C7" s="120"/>
      <c r="D7" s="120"/>
    </row>
    <row r="8" spans="1:5">
      <c r="A8" s="120"/>
      <c r="B8" s="120"/>
      <c r="C8" s="120"/>
      <c r="D8" s="120"/>
    </row>
    <row r="9" spans="1:5" ht="20.25">
      <c r="A9" s="852" t="s">
        <v>481</v>
      </c>
      <c r="B9" s="852"/>
      <c r="C9" s="852"/>
      <c r="D9" s="852"/>
      <c r="E9" s="126"/>
    </row>
    <row r="10" spans="1:5">
      <c r="A10" s="853" t="s">
        <v>136</v>
      </c>
      <c r="B10" s="853"/>
      <c r="C10" s="853"/>
      <c r="D10" s="853"/>
      <c r="E10" s="127"/>
    </row>
    <row r="11" spans="1:5" ht="34.5" customHeight="1">
      <c r="A11" s="854" t="s">
        <v>455</v>
      </c>
      <c r="B11" s="854"/>
      <c r="C11" s="854"/>
      <c r="D11" s="854"/>
      <c r="E11" s="128"/>
    </row>
    <row r="12" spans="1:5">
      <c r="A12" s="849"/>
      <c r="B12" s="849"/>
      <c r="C12" s="849"/>
      <c r="D12" s="849"/>
    </row>
    <row r="13" spans="1:5">
      <c r="A13" s="412"/>
      <c r="B13" s="412"/>
      <c r="C13" s="412"/>
      <c r="D13" s="412"/>
    </row>
    <row r="14" spans="1:5">
      <c r="A14" s="863" t="s">
        <v>137</v>
      </c>
      <c r="B14" s="863"/>
      <c r="C14" s="863"/>
      <c r="D14" s="863"/>
    </row>
    <row r="15" spans="1:5" ht="28.5">
      <c r="A15" s="414" t="s">
        <v>138</v>
      </c>
      <c r="B15" s="135" t="s">
        <v>139</v>
      </c>
      <c r="C15" s="864" t="s">
        <v>140</v>
      </c>
      <c r="D15" s="865"/>
    </row>
    <row r="16" spans="1:5">
      <c r="A16" s="861" t="s">
        <v>50</v>
      </c>
      <c r="B16" s="861"/>
      <c r="C16" s="862">
        <f>SUM(C17:C24)</f>
        <v>21.7</v>
      </c>
      <c r="D16" s="862"/>
    </row>
    <row r="17" spans="1:7">
      <c r="A17" s="136" t="s">
        <v>141</v>
      </c>
      <c r="B17" s="137" t="s">
        <v>142</v>
      </c>
      <c r="C17" s="866">
        <v>16.72</v>
      </c>
      <c r="D17" s="866"/>
    </row>
    <row r="18" spans="1:7">
      <c r="A18" s="136" t="s">
        <v>143</v>
      </c>
      <c r="B18" s="137" t="s">
        <v>144</v>
      </c>
      <c r="C18" s="866">
        <v>2.5</v>
      </c>
      <c r="D18" s="866"/>
      <c r="E18" s="129"/>
      <c r="F18" s="129"/>
      <c r="G18" s="129"/>
    </row>
    <row r="19" spans="1:7">
      <c r="A19" s="136" t="s">
        <v>145</v>
      </c>
      <c r="B19" s="130" t="s">
        <v>19</v>
      </c>
      <c r="C19" s="857">
        <v>0.3</v>
      </c>
      <c r="D19" s="857"/>
    </row>
    <row r="20" spans="1:7">
      <c r="A20" s="136" t="s">
        <v>146</v>
      </c>
      <c r="B20" s="130" t="s">
        <v>147</v>
      </c>
      <c r="C20" s="857">
        <v>0.5</v>
      </c>
      <c r="D20" s="857"/>
    </row>
    <row r="21" spans="1:7">
      <c r="A21" s="136" t="s">
        <v>148</v>
      </c>
      <c r="B21" s="130" t="s">
        <v>149</v>
      </c>
      <c r="C21" s="857">
        <v>0.5</v>
      </c>
      <c r="D21" s="857"/>
    </row>
    <row r="22" spans="1:7">
      <c r="A22" s="136" t="s">
        <v>150</v>
      </c>
      <c r="B22" s="130" t="s">
        <v>151</v>
      </c>
      <c r="C22" s="857">
        <v>0.2</v>
      </c>
      <c r="D22" s="857"/>
    </row>
    <row r="23" spans="1:7">
      <c r="A23" s="136" t="s">
        <v>152</v>
      </c>
      <c r="B23" s="712" t="s">
        <v>512</v>
      </c>
      <c r="C23" s="867">
        <v>0.78</v>
      </c>
      <c r="D23" s="868"/>
    </row>
    <row r="24" spans="1:7">
      <c r="A24" s="136" t="s">
        <v>511</v>
      </c>
      <c r="B24" s="122" t="s">
        <v>489</v>
      </c>
      <c r="C24" s="856">
        <v>0.2</v>
      </c>
      <c r="D24" s="856"/>
    </row>
    <row r="25" spans="1:7">
      <c r="A25" s="861" t="s">
        <v>14</v>
      </c>
      <c r="B25" s="861"/>
      <c r="C25" s="862">
        <f>C26+C27+C28</f>
        <v>4</v>
      </c>
      <c r="D25" s="862"/>
    </row>
    <row r="26" spans="1:7">
      <c r="A26" s="136" t="s">
        <v>150</v>
      </c>
      <c r="B26" s="137" t="s">
        <v>12</v>
      </c>
      <c r="C26" s="856">
        <v>1</v>
      </c>
      <c r="D26" s="856"/>
    </row>
    <row r="27" spans="1:7">
      <c r="A27" s="136" t="s">
        <v>152</v>
      </c>
      <c r="B27" s="137" t="s">
        <v>397</v>
      </c>
      <c r="C27" s="857">
        <v>1</v>
      </c>
      <c r="D27" s="857"/>
    </row>
    <row r="28" spans="1:7">
      <c r="A28" s="447">
        <v>8</v>
      </c>
      <c r="B28" s="448" t="s">
        <v>427</v>
      </c>
      <c r="C28" s="858">
        <v>2</v>
      </c>
      <c r="D28" s="858"/>
    </row>
    <row r="29" spans="1:7" s="131" customFormat="1">
      <c r="A29" s="859" t="s">
        <v>153</v>
      </c>
      <c r="B29" s="859"/>
      <c r="C29" s="860">
        <f>C16+C25</f>
        <v>25.7</v>
      </c>
      <c r="D29" s="860"/>
    </row>
    <row r="30" spans="1:7">
      <c r="A30" s="131"/>
      <c r="B30" s="131"/>
      <c r="C30" s="132"/>
      <c r="D30" s="131"/>
      <c r="E30" s="133"/>
    </row>
  </sheetData>
  <mergeCells count="26">
    <mergeCell ref="A25:B25"/>
    <mergeCell ref="C25:D25"/>
    <mergeCell ref="A14:D14"/>
    <mergeCell ref="C15:D15"/>
    <mergeCell ref="A16:B16"/>
    <mergeCell ref="C16:D16"/>
    <mergeCell ref="C17:D17"/>
    <mergeCell ref="C18:D18"/>
    <mergeCell ref="C19:D19"/>
    <mergeCell ref="C20:D20"/>
    <mergeCell ref="C21:D21"/>
    <mergeCell ref="C24:D24"/>
    <mergeCell ref="C22:D22"/>
    <mergeCell ref="C23:D23"/>
    <mergeCell ref="C26:D26"/>
    <mergeCell ref="C27:D27"/>
    <mergeCell ref="C28:D28"/>
    <mergeCell ref="A29:B29"/>
    <mergeCell ref="C29:D29"/>
    <mergeCell ref="A12:D12"/>
    <mergeCell ref="A1:B1"/>
    <mergeCell ref="A4:B4"/>
    <mergeCell ref="A9:D9"/>
    <mergeCell ref="A10:D10"/>
    <mergeCell ref="A11:D11"/>
    <mergeCell ref="C3:D3"/>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sheetPr>
    <pageSetUpPr fitToPage="1"/>
  </sheetPr>
  <dimension ref="A1:G32"/>
  <sheetViews>
    <sheetView view="pageBreakPreview" topLeftCell="A4" zoomScaleSheetLayoutView="100" workbookViewId="0">
      <selection activeCell="D20" sqref="D20"/>
    </sheetView>
  </sheetViews>
  <sheetFormatPr defaultRowHeight="15.75"/>
  <cols>
    <col min="1" max="1" width="7.28515625" style="122" bestFit="1" customWidth="1"/>
    <col min="2" max="2" width="32.85546875" style="122" customWidth="1"/>
    <col min="3" max="3" width="23.42578125" style="122" customWidth="1"/>
    <col min="4" max="4" width="25.5703125" style="122" customWidth="1"/>
    <col min="5" max="254" width="9.140625" style="122"/>
    <col min="255" max="255" width="7.28515625" style="122" bestFit="1" customWidth="1"/>
    <col min="256" max="256" width="44" style="122" customWidth="1"/>
    <col min="257" max="257" width="16.5703125" style="122" customWidth="1"/>
    <col min="258" max="258" width="16.7109375" style="122" customWidth="1"/>
    <col min="259" max="259" width="31.85546875" style="122" customWidth="1"/>
    <col min="260" max="510" width="9.140625" style="122"/>
    <col min="511" max="511" width="7.28515625" style="122" bestFit="1" customWidth="1"/>
    <col min="512" max="512" width="44" style="122" customWidth="1"/>
    <col min="513" max="513" width="16.5703125" style="122" customWidth="1"/>
    <col min="514" max="514" width="16.7109375" style="122" customWidth="1"/>
    <col min="515" max="515" width="31.85546875" style="122" customWidth="1"/>
    <col min="516" max="766" width="9.140625" style="122"/>
    <col min="767" max="767" width="7.28515625" style="122" bestFit="1" customWidth="1"/>
    <col min="768" max="768" width="44" style="122" customWidth="1"/>
    <col min="769" max="769" width="16.5703125" style="122" customWidth="1"/>
    <col min="770" max="770" width="16.7109375" style="122" customWidth="1"/>
    <col min="771" max="771" width="31.85546875" style="122" customWidth="1"/>
    <col min="772" max="1022" width="9.140625" style="122"/>
    <col min="1023" max="1023" width="7.28515625" style="122" bestFit="1" customWidth="1"/>
    <col min="1024" max="1024" width="44" style="122" customWidth="1"/>
    <col min="1025" max="1025" width="16.5703125" style="122" customWidth="1"/>
    <col min="1026" max="1026" width="16.7109375" style="122" customWidth="1"/>
    <col min="1027" max="1027" width="31.85546875" style="122" customWidth="1"/>
    <col min="1028" max="1278" width="9.140625" style="122"/>
    <col min="1279" max="1279" width="7.28515625" style="122" bestFit="1" customWidth="1"/>
    <col min="1280" max="1280" width="44" style="122" customWidth="1"/>
    <col min="1281" max="1281" width="16.5703125" style="122" customWidth="1"/>
    <col min="1282" max="1282" width="16.7109375" style="122" customWidth="1"/>
    <col min="1283" max="1283" width="31.85546875" style="122" customWidth="1"/>
    <col min="1284" max="1534" width="9.140625" style="122"/>
    <col min="1535" max="1535" width="7.28515625" style="122" bestFit="1" customWidth="1"/>
    <col min="1536" max="1536" width="44" style="122" customWidth="1"/>
    <col min="1537" max="1537" width="16.5703125" style="122" customWidth="1"/>
    <col min="1538" max="1538" width="16.7109375" style="122" customWidth="1"/>
    <col min="1539" max="1539" width="31.85546875" style="122" customWidth="1"/>
    <col min="1540" max="1790" width="9.140625" style="122"/>
    <col min="1791" max="1791" width="7.28515625" style="122" bestFit="1" customWidth="1"/>
    <col min="1792" max="1792" width="44" style="122" customWidth="1"/>
    <col min="1793" max="1793" width="16.5703125" style="122" customWidth="1"/>
    <col min="1794" max="1794" width="16.7109375" style="122" customWidth="1"/>
    <col min="1795" max="1795" width="31.85546875" style="122" customWidth="1"/>
    <col min="1796" max="2046" width="9.140625" style="122"/>
    <col min="2047" max="2047" width="7.28515625" style="122" bestFit="1" customWidth="1"/>
    <col min="2048" max="2048" width="44" style="122" customWidth="1"/>
    <col min="2049" max="2049" width="16.5703125" style="122" customWidth="1"/>
    <col min="2050" max="2050" width="16.7109375" style="122" customWidth="1"/>
    <col min="2051" max="2051" width="31.85546875" style="122" customWidth="1"/>
    <col min="2052" max="2302" width="9.140625" style="122"/>
    <col min="2303" max="2303" width="7.28515625" style="122" bestFit="1" customWidth="1"/>
    <col min="2304" max="2304" width="44" style="122" customWidth="1"/>
    <col min="2305" max="2305" width="16.5703125" style="122" customWidth="1"/>
    <col min="2306" max="2306" width="16.7109375" style="122" customWidth="1"/>
    <col min="2307" max="2307" width="31.85546875" style="122" customWidth="1"/>
    <col min="2308" max="2558" width="9.140625" style="122"/>
    <col min="2559" max="2559" width="7.28515625" style="122" bestFit="1" customWidth="1"/>
    <col min="2560" max="2560" width="44" style="122" customWidth="1"/>
    <col min="2561" max="2561" width="16.5703125" style="122" customWidth="1"/>
    <col min="2562" max="2562" width="16.7109375" style="122" customWidth="1"/>
    <col min="2563" max="2563" width="31.85546875" style="122" customWidth="1"/>
    <col min="2564" max="2814" width="9.140625" style="122"/>
    <col min="2815" max="2815" width="7.28515625" style="122" bestFit="1" customWidth="1"/>
    <col min="2816" max="2816" width="44" style="122" customWidth="1"/>
    <col min="2817" max="2817" width="16.5703125" style="122" customWidth="1"/>
    <col min="2818" max="2818" width="16.7109375" style="122" customWidth="1"/>
    <col min="2819" max="2819" width="31.85546875" style="122" customWidth="1"/>
    <col min="2820" max="3070" width="9.140625" style="122"/>
    <col min="3071" max="3071" width="7.28515625" style="122" bestFit="1" customWidth="1"/>
    <col min="3072" max="3072" width="44" style="122" customWidth="1"/>
    <col min="3073" max="3073" width="16.5703125" style="122" customWidth="1"/>
    <col min="3074" max="3074" width="16.7109375" style="122" customWidth="1"/>
    <col min="3075" max="3075" width="31.85546875" style="122" customWidth="1"/>
    <col min="3076" max="3326" width="9.140625" style="122"/>
    <col min="3327" max="3327" width="7.28515625" style="122" bestFit="1" customWidth="1"/>
    <col min="3328" max="3328" width="44" style="122" customWidth="1"/>
    <col min="3329" max="3329" width="16.5703125" style="122" customWidth="1"/>
    <col min="3330" max="3330" width="16.7109375" style="122" customWidth="1"/>
    <col min="3331" max="3331" width="31.85546875" style="122" customWidth="1"/>
    <col min="3332" max="3582" width="9.140625" style="122"/>
    <col min="3583" max="3583" width="7.28515625" style="122" bestFit="1" customWidth="1"/>
    <col min="3584" max="3584" width="44" style="122" customWidth="1"/>
    <col min="3585" max="3585" width="16.5703125" style="122" customWidth="1"/>
    <col min="3586" max="3586" width="16.7109375" style="122" customWidth="1"/>
    <col min="3587" max="3587" width="31.85546875" style="122" customWidth="1"/>
    <col min="3588" max="3838" width="9.140625" style="122"/>
    <col min="3839" max="3839" width="7.28515625" style="122" bestFit="1" customWidth="1"/>
    <col min="3840" max="3840" width="44" style="122" customWidth="1"/>
    <col min="3841" max="3841" width="16.5703125" style="122" customWidth="1"/>
    <col min="3842" max="3842" width="16.7109375" style="122" customWidth="1"/>
    <col min="3843" max="3843" width="31.85546875" style="122" customWidth="1"/>
    <col min="3844" max="4094" width="9.140625" style="122"/>
    <col min="4095" max="4095" width="7.28515625" style="122" bestFit="1" customWidth="1"/>
    <col min="4096" max="4096" width="44" style="122" customWidth="1"/>
    <col min="4097" max="4097" width="16.5703125" style="122" customWidth="1"/>
    <col min="4098" max="4098" width="16.7109375" style="122" customWidth="1"/>
    <col min="4099" max="4099" width="31.85546875" style="122" customWidth="1"/>
    <col min="4100" max="4350" width="9.140625" style="122"/>
    <col min="4351" max="4351" width="7.28515625" style="122" bestFit="1" customWidth="1"/>
    <col min="4352" max="4352" width="44" style="122" customWidth="1"/>
    <col min="4353" max="4353" width="16.5703125" style="122" customWidth="1"/>
    <col min="4354" max="4354" width="16.7109375" style="122" customWidth="1"/>
    <col min="4355" max="4355" width="31.85546875" style="122" customWidth="1"/>
    <col min="4356" max="4606" width="9.140625" style="122"/>
    <col min="4607" max="4607" width="7.28515625" style="122" bestFit="1" customWidth="1"/>
    <col min="4608" max="4608" width="44" style="122" customWidth="1"/>
    <col min="4609" max="4609" width="16.5703125" style="122" customWidth="1"/>
    <col min="4610" max="4610" width="16.7109375" style="122" customWidth="1"/>
    <col min="4611" max="4611" width="31.85546875" style="122" customWidth="1"/>
    <col min="4612" max="4862" width="9.140625" style="122"/>
    <col min="4863" max="4863" width="7.28515625" style="122" bestFit="1" customWidth="1"/>
    <col min="4864" max="4864" width="44" style="122" customWidth="1"/>
    <col min="4865" max="4865" width="16.5703125" style="122" customWidth="1"/>
    <col min="4866" max="4866" width="16.7109375" style="122" customWidth="1"/>
    <col min="4867" max="4867" width="31.85546875" style="122" customWidth="1"/>
    <col min="4868" max="5118" width="9.140625" style="122"/>
    <col min="5119" max="5119" width="7.28515625" style="122" bestFit="1" customWidth="1"/>
    <col min="5120" max="5120" width="44" style="122" customWidth="1"/>
    <col min="5121" max="5121" width="16.5703125" style="122" customWidth="1"/>
    <col min="5122" max="5122" width="16.7109375" style="122" customWidth="1"/>
    <col min="5123" max="5123" width="31.85546875" style="122" customWidth="1"/>
    <col min="5124" max="5374" width="9.140625" style="122"/>
    <col min="5375" max="5375" width="7.28515625" style="122" bestFit="1" customWidth="1"/>
    <col min="5376" max="5376" width="44" style="122" customWidth="1"/>
    <col min="5377" max="5377" width="16.5703125" style="122" customWidth="1"/>
    <col min="5378" max="5378" width="16.7109375" style="122" customWidth="1"/>
    <col min="5379" max="5379" width="31.85546875" style="122" customWidth="1"/>
    <col min="5380" max="5630" width="9.140625" style="122"/>
    <col min="5631" max="5631" width="7.28515625" style="122" bestFit="1" customWidth="1"/>
    <col min="5632" max="5632" width="44" style="122" customWidth="1"/>
    <col min="5633" max="5633" width="16.5703125" style="122" customWidth="1"/>
    <col min="5634" max="5634" width="16.7109375" style="122" customWidth="1"/>
    <col min="5635" max="5635" width="31.85546875" style="122" customWidth="1"/>
    <col min="5636" max="5886" width="9.140625" style="122"/>
    <col min="5887" max="5887" width="7.28515625" style="122" bestFit="1" customWidth="1"/>
    <col min="5888" max="5888" width="44" style="122" customWidth="1"/>
    <col min="5889" max="5889" width="16.5703125" style="122" customWidth="1"/>
    <col min="5890" max="5890" width="16.7109375" style="122" customWidth="1"/>
    <col min="5891" max="5891" width="31.85546875" style="122" customWidth="1"/>
    <col min="5892" max="6142" width="9.140625" style="122"/>
    <col min="6143" max="6143" width="7.28515625" style="122" bestFit="1" customWidth="1"/>
    <col min="6144" max="6144" width="44" style="122" customWidth="1"/>
    <col min="6145" max="6145" width="16.5703125" style="122" customWidth="1"/>
    <col min="6146" max="6146" width="16.7109375" style="122" customWidth="1"/>
    <col min="6147" max="6147" width="31.85546875" style="122" customWidth="1"/>
    <col min="6148" max="6398" width="9.140625" style="122"/>
    <col min="6399" max="6399" width="7.28515625" style="122" bestFit="1" customWidth="1"/>
    <col min="6400" max="6400" width="44" style="122" customWidth="1"/>
    <col min="6401" max="6401" width="16.5703125" style="122" customWidth="1"/>
    <col min="6402" max="6402" width="16.7109375" style="122" customWidth="1"/>
    <col min="6403" max="6403" width="31.85546875" style="122" customWidth="1"/>
    <col min="6404" max="6654" width="9.140625" style="122"/>
    <col min="6655" max="6655" width="7.28515625" style="122" bestFit="1" customWidth="1"/>
    <col min="6656" max="6656" width="44" style="122" customWidth="1"/>
    <col min="6657" max="6657" width="16.5703125" style="122" customWidth="1"/>
    <col min="6658" max="6658" width="16.7109375" style="122" customWidth="1"/>
    <col min="6659" max="6659" width="31.85546875" style="122" customWidth="1"/>
    <col min="6660" max="6910" width="9.140625" style="122"/>
    <col min="6911" max="6911" width="7.28515625" style="122" bestFit="1" customWidth="1"/>
    <col min="6912" max="6912" width="44" style="122" customWidth="1"/>
    <col min="6913" max="6913" width="16.5703125" style="122" customWidth="1"/>
    <col min="6914" max="6914" width="16.7109375" style="122" customWidth="1"/>
    <col min="6915" max="6915" width="31.85546875" style="122" customWidth="1"/>
    <col min="6916" max="7166" width="9.140625" style="122"/>
    <col min="7167" max="7167" width="7.28515625" style="122" bestFit="1" customWidth="1"/>
    <col min="7168" max="7168" width="44" style="122" customWidth="1"/>
    <col min="7169" max="7169" width="16.5703125" style="122" customWidth="1"/>
    <col min="7170" max="7170" width="16.7109375" style="122" customWidth="1"/>
    <col min="7171" max="7171" width="31.85546875" style="122" customWidth="1"/>
    <col min="7172" max="7422" width="9.140625" style="122"/>
    <col min="7423" max="7423" width="7.28515625" style="122" bestFit="1" customWidth="1"/>
    <col min="7424" max="7424" width="44" style="122" customWidth="1"/>
    <col min="7425" max="7425" width="16.5703125" style="122" customWidth="1"/>
    <col min="7426" max="7426" width="16.7109375" style="122" customWidth="1"/>
    <col min="7427" max="7427" width="31.85546875" style="122" customWidth="1"/>
    <col min="7428" max="7678" width="9.140625" style="122"/>
    <col min="7679" max="7679" width="7.28515625" style="122" bestFit="1" customWidth="1"/>
    <col min="7680" max="7680" width="44" style="122" customWidth="1"/>
    <col min="7681" max="7681" width="16.5703125" style="122" customWidth="1"/>
    <col min="7682" max="7682" width="16.7109375" style="122" customWidth="1"/>
    <col min="7683" max="7683" width="31.85546875" style="122" customWidth="1"/>
    <col min="7684" max="7934" width="9.140625" style="122"/>
    <col min="7935" max="7935" width="7.28515625" style="122" bestFit="1" customWidth="1"/>
    <col min="7936" max="7936" width="44" style="122" customWidth="1"/>
    <col min="7937" max="7937" width="16.5703125" style="122" customWidth="1"/>
    <col min="7938" max="7938" width="16.7109375" style="122" customWidth="1"/>
    <col min="7939" max="7939" width="31.85546875" style="122" customWidth="1"/>
    <col min="7940" max="8190" width="9.140625" style="122"/>
    <col min="8191" max="8191" width="7.28515625" style="122" bestFit="1" customWidth="1"/>
    <col min="8192" max="8192" width="44" style="122" customWidth="1"/>
    <col min="8193" max="8193" width="16.5703125" style="122" customWidth="1"/>
    <col min="8194" max="8194" width="16.7109375" style="122" customWidth="1"/>
    <col min="8195" max="8195" width="31.85546875" style="122" customWidth="1"/>
    <col min="8196" max="8446" width="9.140625" style="122"/>
    <col min="8447" max="8447" width="7.28515625" style="122" bestFit="1" customWidth="1"/>
    <col min="8448" max="8448" width="44" style="122" customWidth="1"/>
    <col min="8449" max="8449" width="16.5703125" style="122" customWidth="1"/>
    <col min="8450" max="8450" width="16.7109375" style="122" customWidth="1"/>
    <col min="8451" max="8451" width="31.85546875" style="122" customWidth="1"/>
    <col min="8452" max="8702" width="9.140625" style="122"/>
    <col min="8703" max="8703" width="7.28515625" style="122" bestFit="1" customWidth="1"/>
    <col min="8704" max="8704" width="44" style="122" customWidth="1"/>
    <col min="8705" max="8705" width="16.5703125" style="122" customWidth="1"/>
    <col min="8706" max="8706" width="16.7109375" style="122" customWidth="1"/>
    <col min="8707" max="8707" width="31.85546875" style="122" customWidth="1"/>
    <col min="8708" max="8958" width="9.140625" style="122"/>
    <col min="8959" max="8959" width="7.28515625" style="122" bestFit="1" customWidth="1"/>
    <col min="8960" max="8960" width="44" style="122" customWidth="1"/>
    <col min="8961" max="8961" width="16.5703125" style="122" customWidth="1"/>
    <col min="8962" max="8962" width="16.7109375" style="122" customWidth="1"/>
    <col min="8963" max="8963" width="31.85546875" style="122" customWidth="1"/>
    <col min="8964" max="9214" width="9.140625" style="122"/>
    <col min="9215" max="9215" width="7.28515625" style="122" bestFit="1" customWidth="1"/>
    <col min="9216" max="9216" width="44" style="122" customWidth="1"/>
    <col min="9217" max="9217" width="16.5703125" style="122" customWidth="1"/>
    <col min="9218" max="9218" width="16.7109375" style="122" customWidth="1"/>
    <col min="9219" max="9219" width="31.85546875" style="122" customWidth="1"/>
    <col min="9220" max="9470" width="9.140625" style="122"/>
    <col min="9471" max="9471" width="7.28515625" style="122" bestFit="1" customWidth="1"/>
    <col min="9472" max="9472" width="44" style="122" customWidth="1"/>
    <col min="9473" max="9473" width="16.5703125" style="122" customWidth="1"/>
    <col min="9474" max="9474" width="16.7109375" style="122" customWidth="1"/>
    <col min="9475" max="9475" width="31.85546875" style="122" customWidth="1"/>
    <col min="9476" max="9726" width="9.140625" style="122"/>
    <col min="9727" max="9727" width="7.28515625" style="122" bestFit="1" customWidth="1"/>
    <col min="9728" max="9728" width="44" style="122" customWidth="1"/>
    <col min="9729" max="9729" width="16.5703125" style="122" customWidth="1"/>
    <col min="9730" max="9730" width="16.7109375" style="122" customWidth="1"/>
    <col min="9731" max="9731" width="31.85546875" style="122" customWidth="1"/>
    <col min="9732" max="9982" width="9.140625" style="122"/>
    <col min="9983" max="9983" width="7.28515625" style="122" bestFit="1" customWidth="1"/>
    <col min="9984" max="9984" width="44" style="122" customWidth="1"/>
    <col min="9985" max="9985" width="16.5703125" style="122" customWidth="1"/>
    <col min="9986" max="9986" width="16.7109375" style="122" customWidth="1"/>
    <col min="9987" max="9987" width="31.85546875" style="122" customWidth="1"/>
    <col min="9988" max="10238" width="9.140625" style="122"/>
    <col min="10239" max="10239" width="7.28515625" style="122" bestFit="1" customWidth="1"/>
    <col min="10240" max="10240" width="44" style="122" customWidth="1"/>
    <col min="10241" max="10241" width="16.5703125" style="122" customWidth="1"/>
    <col min="10242" max="10242" width="16.7109375" style="122" customWidth="1"/>
    <col min="10243" max="10243" width="31.85546875" style="122" customWidth="1"/>
    <col min="10244" max="10494" width="9.140625" style="122"/>
    <col min="10495" max="10495" width="7.28515625" style="122" bestFit="1" customWidth="1"/>
    <col min="10496" max="10496" width="44" style="122" customWidth="1"/>
    <col min="10497" max="10497" width="16.5703125" style="122" customWidth="1"/>
    <col min="10498" max="10498" width="16.7109375" style="122" customWidth="1"/>
    <col min="10499" max="10499" width="31.85546875" style="122" customWidth="1"/>
    <col min="10500" max="10750" width="9.140625" style="122"/>
    <col min="10751" max="10751" width="7.28515625" style="122" bestFit="1" customWidth="1"/>
    <col min="10752" max="10752" width="44" style="122" customWidth="1"/>
    <col min="10753" max="10753" width="16.5703125" style="122" customWidth="1"/>
    <col min="10754" max="10754" width="16.7109375" style="122" customWidth="1"/>
    <col min="10755" max="10755" width="31.85546875" style="122" customWidth="1"/>
    <col min="10756" max="11006" width="9.140625" style="122"/>
    <col min="11007" max="11007" width="7.28515625" style="122" bestFit="1" customWidth="1"/>
    <col min="11008" max="11008" width="44" style="122" customWidth="1"/>
    <col min="11009" max="11009" width="16.5703125" style="122" customWidth="1"/>
    <col min="11010" max="11010" width="16.7109375" style="122" customWidth="1"/>
    <col min="11011" max="11011" width="31.85546875" style="122" customWidth="1"/>
    <col min="11012" max="11262" width="9.140625" style="122"/>
    <col min="11263" max="11263" width="7.28515625" style="122" bestFit="1" customWidth="1"/>
    <col min="11264" max="11264" width="44" style="122" customWidth="1"/>
    <col min="11265" max="11265" width="16.5703125" style="122" customWidth="1"/>
    <col min="11266" max="11266" width="16.7109375" style="122" customWidth="1"/>
    <col min="11267" max="11267" width="31.85546875" style="122" customWidth="1"/>
    <col min="11268" max="11518" width="9.140625" style="122"/>
    <col min="11519" max="11519" width="7.28515625" style="122" bestFit="1" customWidth="1"/>
    <col min="11520" max="11520" width="44" style="122" customWidth="1"/>
    <col min="11521" max="11521" width="16.5703125" style="122" customWidth="1"/>
    <col min="11522" max="11522" width="16.7109375" style="122" customWidth="1"/>
    <col min="11523" max="11523" width="31.85546875" style="122" customWidth="1"/>
    <col min="11524" max="11774" width="9.140625" style="122"/>
    <col min="11775" max="11775" width="7.28515625" style="122" bestFit="1" customWidth="1"/>
    <col min="11776" max="11776" width="44" style="122" customWidth="1"/>
    <col min="11777" max="11777" width="16.5703125" style="122" customWidth="1"/>
    <col min="11778" max="11778" width="16.7109375" style="122" customWidth="1"/>
    <col min="11779" max="11779" width="31.85546875" style="122" customWidth="1"/>
    <col min="11780" max="12030" width="9.140625" style="122"/>
    <col min="12031" max="12031" width="7.28515625" style="122" bestFit="1" customWidth="1"/>
    <col min="12032" max="12032" width="44" style="122" customWidth="1"/>
    <col min="12033" max="12033" width="16.5703125" style="122" customWidth="1"/>
    <col min="12034" max="12034" width="16.7109375" style="122" customWidth="1"/>
    <col min="12035" max="12035" width="31.85546875" style="122" customWidth="1"/>
    <col min="12036" max="12286" width="9.140625" style="122"/>
    <col min="12287" max="12287" width="7.28515625" style="122" bestFit="1" customWidth="1"/>
    <col min="12288" max="12288" width="44" style="122" customWidth="1"/>
    <col min="12289" max="12289" width="16.5703125" style="122" customWidth="1"/>
    <col min="12290" max="12290" width="16.7109375" style="122" customWidth="1"/>
    <col min="12291" max="12291" width="31.85546875" style="122" customWidth="1"/>
    <col min="12292" max="12542" width="9.140625" style="122"/>
    <col min="12543" max="12543" width="7.28515625" style="122" bestFit="1" customWidth="1"/>
    <col min="12544" max="12544" width="44" style="122" customWidth="1"/>
    <col min="12545" max="12545" width="16.5703125" style="122" customWidth="1"/>
    <col min="12546" max="12546" width="16.7109375" style="122" customWidth="1"/>
    <col min="12547" max="12547" width="31.85546875" style="122" customWidth="1"/>
    <col min="12548" max="12798" width="9.140625" style="122"/>
    <col min="12799" max="12799" width="7.28515625" style="122" bestFit="1" customWidth="1"/>
    <col min="12800" max="12800" width="44" style="122" customWidth="1"/>
    <col min="12801" max="12801" width="16.5703125" style="122" customWidth="1"/>
    <col min="12802" max="12802" width="16.7109375" style="122" customWidth="1"/>
    <col min="12803" max="12803" width="31.85546875" style="122" customWidth="1"/>
    <col min="12804" max="13054" width="9.140625" style="122"/>
    <col min="13055" max="13055" width="7.28515625" style="122" bestFit="1" customWidth="1"/>
    <col min="13056" max="13056" width="44" style="122" customWidth="1"/>
    <col min="13057" max="13057" width="16.5703125" style="122" customWidth="1"/>
    <col min="13058" max="13058" width="16.7109375" style="122" customWidth="1"/>
    <col min="13059" max="13059" width="31.85546875" style="122" customWidth="1"/>
    <col min="13060" max="13310" width="9.140625" style="122"/>
    <col min="13311" max="13311" width="7.28515625" style="122" bestFit="1" customWidth="1"/>
    <col min="13312" max="13312" width="44" style="122" customWidth="1"/>
    <col min="13313" max="13313" width="16.5703125" style="122" customWidth="1"/>
    <col min="13314" max="13314" width="16.7109375" style="122" customWidth="1"/>
    <col min="13315" max="13315" width="31.85546875" style="122" customWidth="1"/>
    <col min="13316" max="13566" width="9.140625" style="122"/>
    <col min="13567" max="13567" width="7.28515625" style="122" bestFit="1" customWidth="1"/>
    <col min="13568" max="13568" width="44" style="122" customWidth="1"/>
    <col min="13569" max="13569" width="16.5703125" style="122" customWidth="1"/>
    <col min="13570" max="13570" width="16.7109375" style="122" customWidth="1"/>
    <col min="13571" max="13571" width="31.85546875" style="122" customWidth="1"/>
    <col min="13572" max="13822" width="9.140625" style="122"/>
    <col min="13823" max="13823" width="7.28515625" style="122" bestFit="1" customWidth="1"/>
    <col min="13824" max="13824" width="44" style="122" customWidth="1"/>
    <col min="13825" max="13825" width="16.5703125" style="122" customWidth="1"/>
    <col min="13826" max="13826" width="16.7109375" style="122" customWidth="1"/>
    <col min="13827" max="13827" width="31.85546875" style="122" customWidth="1"/>
    <col min="13828" max="14078" width="9.140625" style="122"/>
    <col min="14079" max="14079" width="7.28515625" style="122" bestFit="1" customWidth="1"/>
    <col min="14080" max="14080" width="44" style="122" customWidth="1"/>
    <col min="14081" max="14081" width="16.5703125" style="122" customWidth="1"/>
    <col min="14082" max="14082" width="16.7109375" style="122" customWidth="1"/>
    <col min="14083" max="14083" width="31.85546875" style="122" customWidth="1"/>
    <col min="14084" max="14334" width="9.140625" style="122"/>
    <col min="14335" max="14335" width="7.28515625" style="122" bestFit="1" customWidth="1"/>
    <col min="14336" max="14336" width="44" style="122" customWidth="1"/>
    <col min="14337" max="14337" width="16.5703125" style="122" customWidth="1"/>
    <col min="14338" max="14338" width="16.7109375" style="122" customWidth="1"/>
    <col min="14339" max="14339" width="31.85546875" style="122" customWidth="1"/>
    <col min="14340" max="14590" width="9.140625" style="122"/>
    <col min="14591" max="14591" width="7.28515625" style="122" bestFit="1" customWidth="1"/>
    <col min="14592" max="14592" width="44" style="122" customWidth="1"/>
    <col min="14593" max="14593" width="16.5703125" style="122" customWidth="1"/>
    <col min="14594" max="14594" width="16.7109375" style="122" customWidth="1"/>
    <col min="14595" max="14595" width="31.85546875" style="122" customWidth="1"/>
    <col min="14596" max="14846" width="9.140625" style="122"/>
    <col min="14847" max="14847" width="7.28515625" style="122" bestFit="1" customWidth="1"/>
    <col min="14848" max="14848" width="44" style="122" customWidth="1"/>
    <col min="14849" max="14849" width="16.5703125" style="122" customWidth="1"/>
    <col min="14850" max="14850" width="16.7109375" style="122" customWidth="1"/>
    <col min="14851" max="14851" width="31.85546875" style="122" customWidth="1"/>
    <col min="14852" max="15102" width="9.140625" style="122"/>
    <col min="15103" max="15103" width="7.28515625" style="122" bestFit="1" customWidth="1"/>
    <col min="15104" max="15104" width="44" style="122" customWidth="1"/>
    <col min="15105" max="15105" width="16.5703125" style="122" customWidth="1"/>
    <col min="15106" max="15106" width="16.7109375" style="122" customWidth="1"/>
    <col min="15107" max="15107" width="31.85546875" style="122" customWidth="1"/>
    <col min="15108" max="15358" width="9.140625" style="122"/>
    <col min="15359" max="15359" width="7.28515625" style="122" bestFit="1" customWidth="1"/>
    <col min="15360" max="15360" width="44" style="122" customWidth="1"/>
    <col min="15361" max="15361" width="16.5703125" style="122" customWidth="1"/>
    <col min="15362" max="15362" width="16.7109375" style="122" customWidth="1"/>
    <col min="15363" max="15363" width="31.85546875" style="122" customWidth="1"/>
    <col min="15364" max="15614" width="9.140625" style="122"/>
    <col min="15615" max="15615" width="7.28515625" style="122" bestFit="1" customWidth="1"/>
    <col min="15616" max="15616" width="44" style="122" customWidth="1"/>
    <col min="15617" max="15617" width="16.5703125" style="122" customWidth="1"/>
    <col min="15618" max="15618" width="16.7109375" style="122" customWidth="1"/>
    <col min="15619" max="15619" width="31.85546875" style="122" customWidth="1"/>
    <col min="15620" max="15870" width="9.140625" style="122"/>
    <col min="15871" max="15871" width="7.28515625" style="122" bestFit="1" customWidth="1"/>
    <col min="15872" max="15872" width="44" style="122" customWidth="1"/>
    <col min="15873" max="15873" width="16.5703125" style="122" customWidth="1"/>
    <col min="15874" max="15874" width="16.7109375" style="122" customWidth="1"/>
    <col min="15875" max="15875" width="31.85546875" style="122" customWidth="1"/>
    <col min="15876" max="16126" width="9.140625" style="122"/>
    <col min="16127" max="16127" width="7.28515625" style="122" bestFit="1" customWidth="1"/>
    <col min="16128" max="16128" width="44" style="122" customWidth="1"/>
    <col min="16129" max="16129" width="16.5703125" style="122" customWidth="1"/>
    <col min="16130" max="16130" width="16.7109375" style="122" customWidth="1"/>
    <col min="16131" max="16131" width="31.85546875" style="122" customWidth="1"/>
    <col min="16132" max="16384" width="9.140625" style="122"/>
  </cols>
  <sheetData>
    <row r="1" spans="1:4">
      <c r="A1" s="850" t="s">
        <v>130</v>
      </c>
      <c r="B1" s="850"/>
      <c r="C1" s="119" t="s">
        <v>126</v>
      </c>
      <c r="D1" s="120"/>
    </row>
    <row r="2" spans="1:4" s="125" customFormat="1" ht="18.75">
      <c r="A2" s="123" t="s">
        <v>131</v>
      </c>
      <c r="B2" s="123"/>
      <c r="C2" s="124" t="s">
        <v>132</v>
      </c>
      <c r="D2" s="124"/>
    </row>
    <row r="3" spans="1:4" s="125" customFormat="1" ht="36" customHeight="1">
      <c r="A3" s="123" t="s">
        <v>133</v>
      </c>
      <c r="B3" s="123"/>
      <c r="C3" s="855" t="s">
        <v>448</v>
      </c>
      <c r="D3" s="855"/>
    </row>
    <row r="4" spans="1:4" ht="15.75" customHeight="1">
      <c r="A4" s="851"/>
      <c r="B4" s="851"/>
      <c r="C4" s="411"/>
      <c r="D4" s="120"/>
    </row>
    <row r="5" spans="1:4">
      <c r="A5" s="123" t="s">
        <v>134</v>
      </c>
      <c r="B5" s="123"/>
      <c r="C5" s="123" t="s">
        <v>135</v>
      </c>
      <c r="D5" s="123"/>
    </row>
    <row r="6" spans="1:4">
      <c r="A6" s="123" t="s">
        <v>482</v>
      </c>
      <c r="B6" s="123"/>
      <c r="C6" s="123" t="s">
        <v>483</v>
      </c>
      <c r="D6" s="120"/>
    </row>
    <row r="7" spans="1:4">
      <c r="A7" s="123"/>
      <c r="B7" s="123"/>
      <c r="C7" s="123"/>
      <c r="D7" s="120"/>
    </row>
    <row r="8" spans="1:4">
      <c r="A8" s="123"/>
      <c r="B8" s="123"/>
      <c r="C8" s="123"/>
      <c r="D8" s="120"/>
    </row>
    <row r="9" spans="1:4">
      <c r="A9" s="123"/>
      <c r="B9" s="123"/>
      <c r="C9" s="123"/>
      <c r="D9" s="120"/>
    </row>
    <row r="10" spans="1:4">
      <c r="A10" s="134"/>
      <c r="B10" s="134"/>
      <c r="C10" s="134"/>
    </row>
    <row r="11" spans="1:4">
      <c r="A11" s="869" t="s">
        <v>154</v>
      </c>
      <c r="B11" s="869"/>
      <c r="C11" s="869"/>
      <c r="D11" s="869"/>
    </row>
    <row r="12" spans="1:4">
      <c r="A12" s="870" t="s">
        <v>136</v>
      </c>
      <c r="B12" s="870"/>
      <c r="C12" s="870"/>
      <c r="D12" s="870"/>
    </row>
    <row r="13" spans="1:4" ht="43.5" customHeight="1">
      <c r="A13" s="871" t="s">
        <v>455</v>
      </c>
      <c r="B13" s="871"/>
      <c r="C13" s="871"/>
      <c r="D13" s="871"/>
    </row>
    <row r="14" spans="1:4">
      <c r="A14" s="134"/>
      <c r="B14" s="413"/>
      <c r="C14" s="134"/>
    </row>
    <row r="15" spans="1:4" ht="28.5">
      <c r="A15" s="414" t="s">
        <v>138</v>
      </c>
      <c r="B15" s="135" t="s">
        <v>139</v>
      </c>
      <c r="C15" s="214" t="s">
        <v>456</v>
      </c>
      <c r="D15" s="214" t="s">
        <v>516</v>
      </c>
    </row>
    <row r="16" spans="1:4">
      <c r="A16" s="861" t="s">
        <v>50</v>
      </c>
      <c r="B16" s="861"/>
      <c r="C16" s="215">
        <f>SUM(C17:C24)</f>
        <v>19.200000000000003</v>
      </c>
      <c r="D16" s="670">
        <f>SUM(D17:D24)</f>
        <v>21.7</v>
      </c>
    </row>
    <row r="17" spans="1:7" s="446" customFormat="1">
      <c r="A17" s="714" t="s">
        <v>141</v>
      </c>
      <c r="B17" s="715" t="s">
        <v>142</v>
      </c>
      <c r="C17" s="713">
        <v>16.53</v>
      </c>
      <c r="D17" s="719">
        <v>16.72</v>
      </c>
    </row>
    <row r="18" spans="1:7" s="446" customFormat="1" ht="30">
      <c r="A18" s="714" t="s">
        <v>143</v>
      </c>
      <c r="B18" s="715" t="s">
        <v>144</v>
      </c>
      <c r="C18" s="713">
        <f>0.67+0.5</f>
        <v>1.17</v>
      </c>
      <c r="D18" s="719">
        <v>2.5</v>
      </c>
      <c r="E18" s="716"/>
      <c r="G18" s="716"/>
    </row>
    <row r="19" spans="1:7" s="446" customFormat="1" ht="30">
      <c r="A19" s="714" t="s">
        <v>152</v>
      </c>
      <c r="B19" s="717" t="s">
        <v>514</v>
      </c>
      <c r="C19" s="713">
        <v>0</v>
      </c>
      <c r="D19" s="719">
        <v>0.78</v>
      </c>
    </row>
    <row r="20" spans="1:7" s="446" customFormat="1">
      <c r="A20" s="714" t="s">
        <v>145</v>
      </c>
      <c r="B20" s="717" t="s">
        <v>19</v>
      </c>
      <c r="C20" s="713">
        <v>0.3</v>
      </c>
      <c r="D20" s="713">
        <v>0.3</v>
      </c>
    </row>
    <row r="21" spans="1:7" s="446" customFormat="1">
      <c r="A21" s="714" t="s">
        <v>146</v>
      </c>
      <c r="B21" s="717" t="s">
        <v>147</v>
      </c>
      <c r="C21" s="713">
        <v>0.5</v>
      </c>
      <c r="D21" s="713">
        <v>0.5</v>
      </c>
    </row>
    <row r="22" spans="1:7" s="446" customFormat="1">
      <c r="A22" s="714" t="s">
        <v>148</v>
      </c>
      <c r="B22" s="717" t="s">
        <v>149</v>
      </c>
      <c r="C22" s="713">
        <v>0.5</v>
      </c>
      <c r="D22" s="713">
        <v>0.5</v>
      </c>
    </row>
    <row r="23" spans="1:7" s="446" customFormat="1">
      <c r="A23" s="714" t="s">
        <v>150</v>
      </c>
      <c r="B23" s="717" t="s">
        <v>151</v>
      </c>
      <c r="C23" s="713">
        <v>0.2</v>
      </c>
      <c r="D23" s="713">
        <v>0.2</v>
      </c>
    </row>
    <row r="24" spans="1:7" s="446" customFormat="1">
      <c r="A24" s="714" t="s">
        <v>511</v>
      </c>
      <c r="B24" s="717" t="s">
        <v>489</v>
      </c>
      <c r="C24" s="713">
        <v>0</v>
      </c>
      <c r="D24" s="713">
        <v>0.2</v>
      </c>
    </row>
    <row r="25" spans="1:7">
      <c r="A25" s="861" t="str">
        <f>'[1]штатное Педагоги'!A23:B23</f>
        <v>Иные педагогические работники</v>
      </c>
      <c r="B25" s="861"/>
      <c r="C25" s="215">
        <f>C26+C27+C28</f>
        <v>4</v>
      </c>
      <c r="D25" s="670">
        <f>D26+D27+D28</f>
        <v>4</v>
      </c>
      <c r="F25" s="445"/>
    </row>
    <row r="26" spans="1:7">
      <c r="A26" s="136" t="s">
        <v>150</v>
      </c>
      <c r="B26" s="137" t="str">
        <f>'[1]штатное Педагоги'!B24</f>
        <v>Старший воспитатель</v>
      </c>
      <c r="C26" s="681">
        <v>1</v>
      </c>
      <c r="D26" s="681">
        <v>1</v>
      </c>
      <c r="F26" s="446"/>
    </row>
    <row r="27" spans="1:7">
      <c r="A27" s="136" t="s">
        <v>152</v>
      </c>
      <c r="B27" s="137" t="str">
        <f>'[1]штатное Педагоги'!B25</f>
        <v>Воспитатель ГПД</v>
      </c>
      <c r="C27" s="410">
        <v>1</v>
      </c>
      <c r="D27" s="669">
        <v>1</v>
      </c>
      <c r="F27" s="446"/>
    </row>
    <row r="28" spans="1:7" ht="31.5">
      <c r="A28" s="447">
        <v>8</v>
      </c>
      <c r="B28" s="589" t="s">
        <v>428</v>
      </c>
      <c r="C28" s="449">
        <v>2</v>
      </c>
      <c r="D28" s="449">
        <v>2</v>
      </c>
      <c r="F28" s="446"/>
    </row>
    <row r="29" spans="1:7" s="131" customFormat="1">
      <c r="A29" s="859" t="s">
        <v>153</v>
      </c>
      <c r="B29" s="859"/>
      <c r="C29" s="450">
        <f>C16+C25</f>
        <v>23.200000000000003</v>
      </c>
      <c r="D29" s="676">
        <f>D16+D25</f>
        <v>25.7</v>
      </c>
      <c r="F29" s="451"/>
    </row>
    <row r="30" spans="1:7">
      <c r="A30" s="131"/>
      <c r="B30" s="131"/>
      <c r="C30" s="133"/>
    </row>
    <row r="31" spans="1:7">
      <c r="A31" s="131"/>
      <c r="B31" s="131"/>
      <c r="C31" s="133"/>
    </row>
    <row r="32" spans="1:7" s="121" customFormat="1">
      <c r="B32" s="138"/>
    </row>
  </sheetData>
  <mergeCells count="9">
    <mergeCell ref="A25:B25"/>
    <mergeCell ref="A29:B29"/>
    <mergeCell ref="A1:B1"/>
    <mergeCell ref="A4:B4"/>
    <mergeCell ref="A11:D11"/>
    <mergeCell ref="A12:D12"/>
    <mergeCell ref="A13:D13"/>
    <mergeCell ref="A16:B16"/>
    <mergeCell ref="C3:D3"/>
  </mergeCells>
  <pageMargins left="0.7" right="0.7" top="0.75" bottom="0.75" header="0.3" footer="0.3"/>
  <pageSetup paperSize="9" scale="98" orientation="portrait" horizontalDpi="1200" verticalDpi="1200" r:id="rId1"/>
</worksheet>
</file>

<file path=xl/worksheets/sheet6.xml><?xml version="1.0" encoding="utf-8"?>
<worksheet xmlns="http://schemas.openxmlformats.org/spreadsheetml/2006/main" xmlns:r="http://schemas.openxmlformats.org/officeDocument/2006/relationships">
  <sheetPr>
    <tabColor theme="9" tint="-0.249977111117893"/>
  </sheetPr>
  <dimension ref="A1:DO149"/>
  <sheetViews>
    <sheetView tabSelected="1" view="pageBreakPreview" topLeftCell="A70" zoomScale="70" zoomScaleNormal="70" zoomScaleSheetLayoutView="70" workbookViewId="0">
      <pane xSplit="6" topLeftCell="G1" activePane="topRight" state="frozen"/>
      <selection activeCell="A44" sqref="A44"/>
      <selection pane="topRight" activeCell="M89" sqref="M89"/>
    </sheetView>
  </sheetViews>
  <sheetFormatPr defaultColWidth="9.140625" defaultRowHeight="12.75"/>
  <cols>
    <col min="1" max="1" width="4.7109375" style="428" customWidth="1"/>
    <col min="2" max="2" width="19.42578125" style="2" customWidth="1"/>
    <col min="3" max="3" width="19.28515625" style="2" customWidth="1"/>
    <col min="4" max="4" width="8" style="2" customWidth="1"/>
    <col min="5" max="5" width="13.28515625" style="2" customWidth="1"/>
    <col min="6" max="6" width="17.42578125" style="2" customWidth="1"/>
    <col min="7" max="7" width="9.5703125" style="2" customWidth="1"/>
    <col min="8" max="8" width="9.140625" style="2" customWidth="1"/>
    <col min="9" max="9" width="10.140625" style="2" customWidth="1"/>
    <col min="10" max="10" width="14.5703125" style="2" customWidth="1"/>
    <col min="11" max="11" width="9.140625" style="428" customWidth="1"/>
    <col min="12" max="12" width="16.85546875" style="428" customWidth="1"/>
    <col min="13" max="13" width="17.5703125" style="1" customWidth="1"/>
    <col min="14" max="14" width="18" style="428" customWidth="1"/>
    <col min="15" max="15" width="17.85546875" style="428" customWidth="1"/>
    <col min="16" max="16" width="18.5703125" style="428" customWidth="1"/>
    <col min="17" max="17" width="15.85546875" style="428" customWidth="1"/>
    <col min="18" max="18" width="9.7109375" style="428" customWidth="1"/>
    <col min="19" max="19" width="16.7109375" style="428" customWidth="1"/>
    <col min="20" max="20" width="11.42578125" style="428" hidden="1" customWidth="1"/>
    <col min="21" max="21" width="9.140625" style="428" hidden="1" customWidth="1"/>
    <col min="22" max="22" width="5.28515625" style="428" hidden="1" customWidth="1"/>
    <col min="23" max="23" width="12.42578125" style="428" hidden="1" customWidth="1"/>
    <col min="24" max="24" width="21" style="428" customWidth="1"/>
    <col min="25" max="25" width="7" style="428" customWidth="1"/>
    <col min="26" max="26" width="20.28515625" style="428" customWidth="1"/>
    <col min="27" max="27" width="7" style="428" customWidth="1"/>
    <col min="28" max="28" width="14.42578125" style="428" customWidth="1"/>
    <col min="29" max="29" width="7.5703125" style="428" customWidth="1"/>
    <col min="30" max="30" width="15.5703125" style="428" customWidth="1"/>
    <col min="31" max="31" width="8.5703125" style="428" customWidth="1"/>
    <col min="32" max="32" width="15.42578125" style="428" customWidth="1"/>
    <col min="33" max="33" width="8.85546875" style="428" customWidth="1"/>
    <col min="34" max="34" width="15.85546875" style="428" customWidth="1"/>
    <col min="35" max="35" width="16.85546875" style="428" customWidth="1"/>
    <col min="36" max="36" width="15.85546875" style="428" customWidth="1"/>
    <col min="37" max="37" width="11" style="428" customWidth="1"/>
    <col min="38" max="38" width="15" style="428" customWidth="1"/>
    <col min="39" max="39" width="7.28515625" style="428" customWidth="1"/>
    <col min="40" max="40" width="9.7109375" style="428" customWidth="1"/>
    <col min="41" max="41" width="6.140625" style="428" customWidth="1"/>
    <col min="42" max="42" width="11" style="428" customWidth="1"/>
    <col min="43" max="43" width="7.140625" style="428" customWidth="1"/>
    <col min="44" max="44" width="11.7109375" style="428" customWidth="1"/>
    <col min="45" max="45" width="6.7109375" style="428" customWidth="1"/>
    <col min="46" max="46" width="6.85546875" style="428" customWidth="1"/>
    <col min="47" max="47" width="7" style="428" customWidth="1"/>
    <col min="48" max="48" width="8.140625" style="428" customWidth="1"/>
    <col min="49" max="49" width="7" style="428" customWidth="1"/>
    <col min="50" max="50" width="16.42578125" style="428" customWidth="1"/>
    <col min="51" max="51" width="5.28515625" style="428" customWidth="1"/>
    <col min="52" max="52" width="6.5703125" style="428" customWidth="1"/>
    <col min="53" max="53" width="5.28515625" style="428" customWidth="1"/>
    <col min="54" max="54" width="6.28515625" style="428" customWidth="1"/>
    <col min="55" max="55" width="17.28515625" style="428" customWidth="1"/>
    <col min="56" max="56" width="17" style="428" customWidth="1"/>
    <col min="57" max="57" width="10.28515625" style="428" customWidth="1"/>
    <col min="58" max="58" width="20" style="428" customWidth="1"/>
    <col min="59" max="59" width="9.42578125" style="428" customWidth="1"/>
    <col min="60" max="60" width="18.7109375" style="428" customWidth="1"/>
    <col min="61" max="61" width="17.85546875" style="428" customWidth="1"/>
    <col min="62" max="62" width="17.140625" style="428" customWidth="1"/>
    <col min="63" max="63" width="11.42578125" style="428" customWidth="1"/>
    <col min="64" max="64" width="19.85546875" style="428" customWidth="1"/>
    <col min="65" max="65" width="12.85546875" style="428" customWidth="1"/>
    <col min="66" max="66" width="19.5703125" style="428" customWidth="1"/>
    <col min="67" max="67" width="18.140625" style="428" customWidth="1"/>
    <col min="68" max="68" width="17" style="428" hidden="1" customWidth="1"/>
    <col min="69" max="69" width="15.28515625" style="428" hidden="1" customWidth="1"/>
    <col min="70" max="70" width="19.140625" style="428" hidden="1" customWidth="1"/>
    <col min="71" max="72" width="15.28515625" style="428" hidden="1" customWidth="1"/>
    <col min="73" max="73" width="18.140625" style="428" hidden="1" customWidth="1"/>
    <col min="74" max="74" width="12.28515625" style="428" hidden="1" customWidth="1"/>
    <col min="75" max="75" width="18.140625" style="428" hidden="1" customWidth="1"/>
    <col min="76" max="76" width="16.28515625" style="428" hidden="1" customWidth="1"/>
    <col min="77" max="16384" width="9.140625" style="428"/>
  </cols>
  <sheetData>
    <row r="1" spans="1:76" ht="21" customHeight="1">
      <c r="A1" s="112"/>
      <c r="B1" s="118" t="s">
        <v>126</v>
      </c>
      <c r="D1" s="419"/>
      <c r="E1" s="419"/>
      <c r="O1" s="419"/>
      <c r="P1" s="419"/>
      <c r="Q1" s="419"/>
      <c r="R1" s="419"/>
      <c r="S1" s="419"/>
      <c r="T1" s="419"/>
      <c r="U1" s="419"/>
      <c r="V1" s="419"/>
      <c r="W1" s="419"/>
      <c r="X1" s="419"/>
      <c r="Y1" s="419"/>
      <c r="Z1" s="117"/>
      <c r="AA1" s="117"/>
      <c r="AB1" s="117"/>
      <c r="AC1" s="117"/>
      <c r="AD1" s="117"/>
      <c r="AE1" s="117"/>
      <c r="AF1" s="117"/>
      <c r="AG1" s="117"/>
      <c r="AH1" s="117"/>
      <c r="AI1" s="419"/>
      <c r="AJ1" s="419"/>
      <c r="AK1" s="419"/>
      <c r="AL1" s="419"/>
      <c r="AM1" s="419"/>
      <c r="AN1" s="419"/>
      <c r="AO1" s="419"/>
      <c r="AP1" s="419"/>
      <c r="AQ1" s="419"/>
      <c r="AR1" s="419"/>
      <c r="AS1" s="419"/>
      <c r="AT1" s="419"/>
      <c r="AU1" s="419"/>
      <c r="AV1" s="419"/>
      <c r="AW1" s="419"/>
      <c r="AX1" s="419"/>
      <c r="AY1" s="419"/>
      <c r="AZ1" s="419"/>
    </row>
    <row r="2" spans="1:76" ht="22.5" customHeight="1">
      <c r="A2" s="112"/>
      <c r="B2" s="113" t="s">
        <v>388</v>
      </c>
      <c r="D2" s="112"/>
      <c r="E2" s="112"/>
      <c r="O2" s="419"/>
      <c r="P2" s="419"/>
      <c r="Q2" s="419"/>
      <c r="R2" s="419"/>
      <c r="S2" s="116"/>
      <c r="T2" s="116"/>
      <c r="U2" s="116"/>
      <c r="V2" s="116"/>
      <c r="W2" s="116"/>
      <c r="X2" s="116"/>
      <c r="Y2" s="116"/>
      <c r="Z2" s="116"/>
      <c r="AA2" s="116"/>
      <c r="AB2" s="116"/>
      <c r="AC2" s="116"/>
      <c r="AD2" s="419"/>
      <c r="AE2" s="419"/>
      <c r="AF2" s="419"/>
      <c r="AG2" s="419"/>
      <c r="AH2" s="419"/>
      <c r="AI2" s="419"/>
      <c r="AJ2" s="115"/>
      <c r="AK2" s="115"/>
      <c r="AL2" s="115"/>
      <c r="AM2" s="115"/>
      <c r="AN2" s="115"/>
      <c r="AO2" s="115"/>
      <c r="AP2" s="115"/>
      <c r="AQ2" s="419"/>
      <c r="AR2" s="419"/>
      <c r="AS2" s="419"/>
      <c r="AT2" s="419"/>
      <c r="AU2" s="419"/>
      <c r="AV2" s="419"/>
      <c r="AW2" s="419"/>
      <c r="AX2" s="419"/>
      <c r="AY2" s="419"/>
      <c r="AZ2" s="419"/>
    </row>
    <row r="3" spans="1:76" ht="22.5" customHeight="1">
      <c r="A3" s="112"/>
      <c r="B3" s="1000" t="s">
        <v>457</v>
      </c>
      <c r="C3" s="1000"/>
      <c r="D3" s="1000"/>
      <c r="E3" s="1000"/>
      <c r="F3" s="1000"/>
      <c r="O3" s="419"/>
      <c r="P3" s="419"/>
      <c r="Q3" s="419"/>
      <c r="R3" s="419"/>
      <c r="S3" s="116"/>
      <c r="T3" s="116"/>
      <c r="U3" s="116"/>
      <c r="V3" s="116"/>
      <c r="W3" s="116"/>
      <c r="X3" s="116"/>
      <c r="Y3" s="116"/>
      <c r="Z3" s="116"/>
      <c r="AA3" s="116"/>
      <c r="AB3" s="116"/>
      <c r="AC3" s="116"/>
      <c r="AD3" s="419"/>
      <c r="AE3" s="419"/>
      <c r="AF3" s="419"/>
      <c r="AG3" s="419"/>
      <c r="AH3" s="419"/>
      <c r="AI3" s="419"/>
      <c r="AJ3" s="115"/>
      <c r="AK3" s="115"/>
      <c r="AL3" s="115"/>
      <c r="AM3" s="115"/>
      <c r="AN3" s="115"/>
      <c r="AO3" s="115"/>
      <c r="AP3" s="115"/>
      <c r="AQ3" s="419"/>
      <c r="AR3" s="419"/>
      <c r="AS3" s="419"/>
      <c r="AT3" s="419"/>
      <c r="AU3" s="419"/>
      <c r="AV3" s="419"/>
      <c r="AW3" s="419"/>
      <c r="AX3" s="419"/>
      <c r="AY3" s="419"/>
      <c r="AZ3" s="419"/>
    </row>
    <row r="4" spans="1:76" ht="18.75">
      <c r="B4" s="111"/>
      <c r="D4" s="419"/>
      <c r="E4" s="419"/>
      <c r="O4" s="419"/>
      <c r="P4" s="419"/>
      <c r="Q4" s="419"/>
      <c r="R4" s="419"/>
      <c r="BD4" s="114"/>
      <c r="BE4" s="114"/>
      <c r="BF4" s="114"/>
      <c r="BG4" s="114"/>
      <c r="BH4" s="114"/>
      <c r="BI4" s="114"/>
      <c r="BJ4" s="114"/>
      <c r="BK4" s="877" t="s">
        <v>125</v>
      </c>
      <c r="BL4" s="877"/>
      <c r="BM4" s="877"/>
      <c r="BN4" s="877"/>
      <c r="BO4" s="877"/>
    </row>
    <row r="5" spans="1:76" ht="19.5" customHeight="1">
      <c r="B5" s="113" t="s">
        <v>124</v>
      </c>
      <c r="D5" s="112"/>
      <c r="E5" s="112" t="s">
        <v>28</v>
      </c>
      <c r="F5" s="110"/>
      <c r="G5" s="110"/>
      <c r="H5" s="110"/>
      <c r="I5" s="110"/>
      <c r="O5" s="419"/>
      <c r="P5" s="419"/>
      <c r="Q5" s="419"/>
      <c r="R5" s="419"/>
    </row>
    <row r="6" spans="1:76" ht="15.75">
      <c r="B6" s="111" t="s">
        <v>1</v>
      </c>
      <c r="D6" s="419"/>
      <c r="E6" s="419"/>
      <c r="F6" s="110"/>
      <c r="G6" s="110"/>
      <c r="H6" s="110"/>
      <c r="I6" s="110"/>
      <c r="J6" s="878"/>
      <c r="K6" s="878" t="s">
        <v>123</v>
      </c>
      <c r="L6" s="878" t="s">
        <v>122</v>
      </c>
      <c r="M6" s="878" t="s">
        <v>121</v>
      </c>
      <c r="N6" s="419"/>
      <c r="O6" s="419"/>
      <c r="P6" s="419"/>
      <c r="Q6" s="419"/>
      <c r="R6" s="419"/>
    </row>
    <row r="7" spans="1:76">
      <c r="B7" s="110"/>
      <c r="C7" s="110"/>
      <c r="D7" s="110"/>
      <c r="E7" s="110"/>
      <c r="F7" s="110"/>
      <c r="G7" s="110"/>
      <c r="H7" s="110"/>
      <c r="I7" s="110"/>
      <c r="J7" s="110"/>
      <c r="K7" s="419"/>
      <c r="L7" s="419"/>
      <c r="M7" s="109"/>
      <c r="N7" s="419"/>
      <c r="O7" s="419"/>
      <c r="P7" s="419"/>
      <c r="Q7" s="419"/>
      <c r="R7" s="419"/>
    </row>
    <row r="8" spans="1:76" ht="31.5" customHeight="1">
      <c r="E8" s="877" t="s">
        <v>517</v>
      </c>
      <c r="F8" s="877"/>
      <c r="G8" s="877"/>
      <c r="H8" s="877"/>
      <c r="I8" s="877"/>
      <c r="J8" s="877"/>
      <c r="K8" s="877"/>
      <c r="L8" s="877"/>
      <c r="M8" s="877"/>
      <c r="N8" s="877"/>
      <c r="O8" s="877"/>
      <c r="P8" s="877"/>
      <c r="Q8" s="877"/>
      <c r="R8" s="877"/>
      <c r="S8" s="877"/>
      <c r="T8" s="877"/>
      <c r="U8" s="877"/>
      <c r="V8" s="877"/>
      <c r="W8" s="877"/>
      <c r="X8" s="877"/>
    </row>
    <row r="9" spans="1:76">
      <c r="R9" s="421"/>
      <c r="S9" s="421"/>
      <c r="T9" s="421"/>
      <c r="U9" s="421"/>
      <c r="V9" s="421"/>
      <c r="W9" s="421"/>
    </row>
    <row r="10" spans="1:76" ht="28.5" customHeight="1" thickBot="1">
      <c r="D10" s="108"/>
      <c r="E10" s="879" t="s">
        <v>458</v>
      </c>
      <c r="F10" s="880"/>
      <c r="G10" s="880"/>
      <c r="H10" s="880"/>
      <c r="I10" s="880"/>
      <c r="J10" s="880"/>
      <c r="K10" s="880"/>
      <c r="L10" s="880"/>
      <c r="M10" s="880"/>
      <c r="N10" s="880"/>
      <c r="O10" s="880"/>
      <c r="P10" s="880"/>
      <c r="Q10" s="880"/>
      <c r="R10" s="880"/>
      <c r="S10" s="880"/>
      <c r="T10" s="880"/>
      <c r="U10" s="880"/>
      <c r="V10" s="880"/>
      <c r="W10" s="880"/>
      <c r="X10" s="880"/>
    </row>
    <row r="11" spans="1:76" ht="28.5" customHeight="1">
      <c r="D11" s="108"/>
      <c r="E11" s="881" t="s">
        <v>120</v>
      </c>
      <c r="F11" s="881"/>
      <c r="G11" s="881"/>
      <c r="H11" s="881"/>
      <c r="I11" s="881"/>
      <c r="J11" s="881"/>
      <c r="K11" s="881"/>
      <c r="L11" s="881"/>
      <c r="M11" s="881"/>
      <c r="N11" s="881"/>
      <c r="O11" s="881"/>
      <c r="P11" s="881"/>
      <c r="Q11" s="881"/>
      <c r="R11" s="881"/>
      <c r="S11" s="881"/>
      <c r="T11" s="881"/>
      <c r="U11" s="881"/>
      <c r="V11" s="881"/>
      <c r="W11" s="881"/>
      <c r="X11" s="881"/>
    </row>
    <row r="12" spans="1:76" ht="28.5" customHeight="1" thickBot="1">
      <c r="D12" s="108"/>
      <c r="E12" s="882" t="s">
        <v>119</v>
      </c>
      <c r="F12" s="882"/>
      <c r="G12" s="882"/>
      <c r="H12" s="882"/>
      <c r="I12" s="882"/>
      <c r="J12" s="882"/>
      <c r="K12" s="882"/>
      <c r="L12" s="882"/>
      <c r="M12" s="882"/>
      <c r="N12" s="882"/>
      <c r="O12" s="882"/>
      <c r="P12" s="882"/>
      <c r="Q12" s="882"/>
      <c r="R12" s="882"/>
      <c r="S12" s="882"/>
      <c r="T12" s="882"/>
      <c r="U12" s="882"/>
      <c r="V12" s="882"/>
      <c r="W12" s="882"/>
      <c r="X12" s="882"/>
      <c r="Y12" s="882"/>
    </row>
    <row r="13" spans="1:76" ht="18" customHeight="1">
      <c r="E13" s="428"/>
      <c r="F13" s="428"/>
      <c r="G13" s="428"/>
      <c r="H13" s="428"/>
      <c r="I13" s="428"/>
      <c r="J13" s="428"/>
      <c r="AG13" s="923"/>
      <c r="AH13" s="923"/>
      <c r="BD13" s="913" t="s">
        <v>118</v>
      </c>
      <c r="BE13" s="924"/>
      <c r="BF13" s="924"/>
      <c r="BG13" s="924"/>
      <c r="BH13" s="924"/>
      <c r="BI13" s="914"/>
      <c r="BJ13" s="913" t="s">
        <v>117</v>
      </c>
      <c r="BK13" s="924"/>
      <c r="BL13" s="924"/>
      <c r="BM13" s="924"/>
      <c r="BN13" s="924"/>
      <c r="BO13" s="924"/>
      <c r="BP13" s="925" t="s">
        <v>116</v>
      </c>
      <c r="BQ13" s="899" t="s">
        <v>115</v>
      </c>
      <c r="BR13" s="899" t="s">
        <v>114</v>
      </c>
      <c r="BS13" s="899" t="s">
        <v>113</v>
      </c>
      <c r="BT13" s="901" t="s">
        <v>112</v>
      </c>
      <c r="BU13" s="899" t="s">
        <v>111</v>
      </c>
      <c r="BV13" s="917" t="s">
        <v>110</v>
      </c>
      <c r="BW13" s="919" t="s">
        <v>109</v>
      </c>
      <c r="BX13" s="921" t="s">
        <v>108</v>
      </c>
    </row>
    <row r="14" spans="1:76" ht="44.25" customHeight="1">
      <c r="A14" s="953" t="s">
        <v>107</v>
      </c>
      <c r="B14" s="953" t="s">
        <v>106</v>
      </c>
      <c r="C14" s="953" t="s">
        <v>105</v>
      </c>
      <c r="D14" s="953" t="s">
        <v>104</v>
      </c>
      <c r="E14" s="953" t="s">
        <v>103</v>
      </c>
      <c r="F14" s="953" t="s">
        <v>102</v>
      </c>
      <c r="G14" s="107"/>
      <c r="H14" s="107"/>
      <c r="I14" s="107"/>
      <c r="J14" s="950" t="s">
        <v>101</v>
      </c>
      <c r="K14" s="953" t="s">
        <v>100</v>
      </c>
      <c r="L14" s="953" t="s">
        <v>99</v>
      </c>
      <c r="M14" s="956" t="s">
        <v>98</v>
      </c>
      <c r="N14" s="895" t="s">
        <v>97</v>
      </c>
      <c r="O14" s="958" t="s">
        <v>96</v>
      </c>
      <c r="P14" s="885" t="s">
        <v>95</v>
      </c>
      <c r="Q14" s="887" t="s">
        <v>94</v>
      </c>
      <c r="R14" s="889" t="s">
        <v>93</v>
      </c>
      <c r="S14" s="890"/>
      <c r="T14" s="890"/>
      <c r="U14" s="890"/>
      <c r="V14" s="890"/>
      <c r="W14" s="891"/>
      <c r="X14" s="895" t="s">
        <v>92</v>
      </c>
      <c r="Y14" s="947" t="s">
        <v>91</v>
      </c>
      <c r="Z14" s="948"/>
      <c r="AA14" s="948"/>
      <c r="AB14" s="948"/>
      <c r="AC14" s="948"/>
      <c r="AD14" s="948"/>
      <c r="AE14" s="948"/>
      <c r="AF14" s="948"/>
      <c r="AG14" s="948"/>
      <c r="AH14" s="948"/>
      <c r="AI14" s="904" t="s">
        <v>90</v>
      </c>
      <c r="AJ14" s="905"/>
      <c r="AK14" s="927" t="s">
        <v>89</v>
      </c>
      <c r="AL14" s="927"/>
      <c r="AM14" s="927"/>
      <c r="AN14" s="927"/>
      <c r="AO14" s="928" t="s">
        <v>88</v>
      </c>
      <c r="AP14" s="928"/>
      <c r="AQ14" s="928"/>
      <c r="AR14" s="928"/>
      <c r="AS14" s="928"/>
      <c r="AT14" s="928"/>
      <c r="AU14" s="928"/>
      <c r="AV14" s="928"/>
      <c r="AW14" s="928"/>
      <c r="AX14" s="928"/>
      <c r="AY14" s="928"/>
      <c r="AZ14" s="928"/>
      <c r="BA14" s="928"/>
      <c r="BB14" s="928"/>
      <c r="BC14" s="929" t="s">
        <v>429</v>
      </c>
      <c r="BD14" s="930" t="s">
        <v>87</v>
      </c>
      <c r="BE14" s="933" t="s">
        <v>86</v>
      </c>
      <c r="BF14" s="934"/>
      <c r="BG14" s="934"/>
      <c r="BH14" s="935"/>
      <c r="BI14" s="106" t="s">
        <v>85</v>
      </c>
      <c r="BJ14" s="885" t="s">
        <v>84</v>
      </c>
      <c r="BK14" s="933" t="s">
        <v>83</v>
      </c>
      <c r="BL14" s="934"/>
      <c r="BM14" s="934"/>
      <c r="BN14" s="935"/>
      <c r="BO14" s="940" t="s">
        <v>82</v>
      </c>
      <c r="BP14" s="926"/>
      <c r="BQ14" s="900"/>
      <c r="BR14" s="900"/>
      <c r="BS14" s="900"/>
      <c r="BT14" s="902"/>
      <c r="BU14" s="900"/>
      <c r="BV14" s="918"/>
      <c r="BW14" s="920"/>
      <c r="BX14" s="922"/>
    </row>
    <row r="15" spans="1:76" ht="42" customHeight="1">
      <c r="A15" s="954"/>
      <c r="B15" s="954"/>
      <c r="C15" s="954"/>
      <c r="D15" s="954"/>
      <c r="E15" s="954"/>
      <c r="F15" s="954"/>
      <c r="G15" s="105"/>
      <c r="H15" s="105"/>
      <c r="I15" s="105"/>
      <c r="J15" s="951"/>
      <c r="K15" s="954"/>
      <c r="L15" s="954"/>
      <c r="M15" s="957"/>
      <c r="N15" s="896"/>
      <c r="O15" s="959"/>
      <c r="P15" s="886"/>
      <c r="Q15" s="888"/>
      <c r="R15" s="892"/>
      <c r="S15" s="893"/>
      <c r="T15" s="893"/>
      <c r="U15" s="893"/>
      <c r="V15" s="893"/>
      <c r="W15" s="894"/>
      <c r="X15" s="896"/>
      <c r="Y15" s="943" t="s">
        <v>81</v>
      </c>
      <c r="Z15" s="944"/>
      <c r="AA15" s="944"/>
      <c r="AB15" s="944"/>
      <c r="AC15" s="944"/>
      <c r="AD15" s="944"/>
      <c r="AE15" s="944"/>
      <c r="AF15" s="944"/>
      <c r="AG15" s="944"/>
      <c r="AH15" s="944"/>
      <c r="AI15" s="906"/>
      <c r="AJ15" s="907"/>
      <c r="AK15" s="927"/>
      <c r="AL15" s="927"/>
      <c r="AM15" s="927"/>
      <c r="AN15" s="927"/>
      <c r="AO15" s="945" t="s">
        <v>80</v>
      </c>
      <c r="AP15" s="945"/>
      <c r="AQ15" s="946" t="s">
        <v>79</v>
      </c>
      <c r="AR15" s="946"/>
      <c r="AS15" s="946"/>
      <c r="AT15" s="946"/>
      <c r="AU15" s="946"/>
      <c r="AV15" s="946"/>
      <c r="AW15" s="946" t="s">
        <v>78</v>
      </c>
      <c r="AX15" s="946"/>
      <c r="AY15" s="946"/>
      <c r="AZ15" s="946"/>
      <c r="BA15" s="946" t="s">
        <v>77</v>
      </c>
      <c r="BB15" s="946"/>
      <c r="BC15" s="929"/>
      <c r="BD15" s="931"/>
      <c r="BE15" s="936"/>
      <c r="BF15" s="937"/>
      <c r="BG15" s="937"/>
      <c r="BH15" s="938"/>
      <c r="BI15" s="931" t="s">
        <v>76</v>
      </c>
      <c r="BJ15" s="886"/>
      <c r="BK15" s="936"/>
      <c r="BL15" s="937"/>
      <c r="BM15" s="937"/>
      <c r="BN15" s="938"/>
      <c r="BO15" s="941"/>
      <c r="BP15" s="926"/>
      <c r="BQ15" s="900"/>
      <c r="BR15" s="900"/>
      <c r="BS15" s="900"/>
      <c r="BT15" s="902"/>
      <c r="BU15" s="900"/>
      <c r="BV15" s="918"/>
      <c r="BW15" s="920"/>
      <c r="BX15" s="922"/>
    </row>
    <row r="16" spans="1:76" s="101" customFormat="1" ht="134.25" customHeight="1">
      <c r="A16" s="954"/>
      <c r="B16" s="954"/>
      <c r="C16" s="954"/>
      <c r="D16" s="954"/>
      <c r="E16" s="954"/>
      <c r="F16" s="954"/>
      <c r="G16" s="105" t="s">
        <v>75</v>
      </c>
      <c r="H16" s="105" t="s">
        <v>74</v>
      </c>
      <c r="I16" s="105" t="s">
        <v>73</v>
      </c>
      <c r="J16" s="951"/>
      <c r="K16" s="954"/>
      <c r="L16" s="954"/>
      <c r="M16" s="957"/>
      <c r="N16" s="896"/>
      <c r="O16" s="959"/>
      <c r="P16" s="886"/>
      <c r="Q16" s="888"/>
      <c r="R16" s="910" t="s">
        <v>72</v>
      </c>
      <c r="S16" s="910"/>
      <c r="T16" s="916" t="s">
        <v>71</v>
      </c>
      <c r="U16" s="949"/>
      <c r="V16" s="910" t="s">
        <v>70</v>
      </c>
      <c r="W16" s="916"/>
      <c r="X16" s="896"/>
      <c r="Y16" s="910" t="s">
        <v>69</v>
      </c>
      <c r="Z16" s="910"/>
      <c r="AA16" s="910" t="s">
        <v>68</v>
      </c>
      <c r="AB16" s="910"/>
      <c r="AC16" s="910" t="s">
        <v>67</v>
      </c>
      <c r="AD16" s="910"/>
      <c r="AE16" s="910" t="s">
        <v>66</v>
      </c>
      <c r="AF16" s="910"/>
      <c r="AG16" s="910" t="s">
        <v>65</v>
      </c>
      <c r="AH16" s="916"/>
      <c r="AI16" s="908"/>
      <c r="AJ16" s="909"/>
      <c r="AK16" s="910" t="s">
        <v>64</v>
      </c>
      <c r="AL16" s="910"/>
      <c r="AM16" s="910" t="s">
        <v>63</v>
      </c>
      <c r="AN16" s="910"/>
      <c r="AO16" s="915" t="s">
        <v>62</v>
      </c>
      <c r="AP16" s="915"/>
      <c r="AQ16" s="915" t="s">
        <v>61</v>
      </c>
      <c r="AR16" s="915"/>
      <c r="AS16" s="915" t="s">
        <v>60</v>
      </c>
      <c r="AT16" s="915"/>
      <c r="AU16" s="915" t="s">
        <v>59</v>
      </c>
      <c r="AV16" s="915"/>
      <c r="AW16" s="915" t="s">
        <v>58</v>
      </c>
      <c r="AX16" s="915"/>
      <c r="AY16" s="915" t="s">
        <v>57</v>
      </c>
      <c r="AZ16" s="915"/>
      <c r="BA16" s="946"/>
      <c r="BB16" s="946"/>
      <c r="BC16" s="929"/>
      <c r="BD16" s="931"/>
      <c r="BE16" s="936" t="s">
        <v>56</v>
      </c>
      <c r="BF16" s="938"/>
      <c r="BG16" s="936" t="s">
        <v>55</v>
      </c>
      <c r="BH16" s="938"/>
      <c r="BI16" s="931"/>
      <c r="BJ16" s="886"/>
      <c r="BK16" s="911" t="s">
        <v>56</v>
      </c>
      <c r="BL16" s="912"/>
      <c r="BM16" s="913" t="s">
        <v>55</v>
      </c>
      <c r="BN16" s="914"/>
      <c r="BO16" s="941"/>
      <c r="BP16" s="926"/>
      <c r="BQ16" s="900"/>
      <c r="BR16" s="900"/>
      <c r="BS16" s="900"/>
      <c r="BT16" s="902"/>
      <c r="BU16" s="900"/>
      <c r="BV16" s="918"/>
      <c r="BW16" s="920"/>
      <c r="BX16" s="922"/>
    </row>
    <row r="17" spans="1:76" s="101" customFormat="1" ht="60.75" hidden="1" customHeight="1">
      <c r="A17" s="955"/>
      <c r="B17" s="955"/>
      <c r="C17" s="955"/>
      <c r="D17" s="955"/>
      <c r="E17" s="955"/>
      <c r="F17" s="955"/>
      <c r="G17" s="104"/>
      <c r="H17" s="104"/>
      <c r="I17" s="104"/>
      <c r="J17" s="952"/>
      <c r="K17" s="955"/>
      <c r="L17" s="955"/>
      <c r="M17" s="957"/>
      <c r="N17" s="896"/>
      <c r="O17" s="959"/>
      <c r="P17" s="886"/>
      <c r="Q17" s="420"/>
      <c r="R17" s="102" t="s">
        <v>54</v>
      </c>
      <c r="S17" s="102" t="s">
        <v>53</v>
      </c>
      <c r="T17" s="102" t="s">
        <v>54</v>
      </c>
      <c r="U17" s="102" t="s">
        <v>53</v>
      </c>
      <c r="V17" s="102" t="s">
        <v>54</v>
      </c>
      <c r="W17" s="415" t="s">
        <v>53</v>
      </c>
      <c r="X17" s="897"/>
      <c r="Y17" s="102" t="s">
        <v>54</v>
      </c>
      <c r="Z17" s="102" t="s">
        <v>53</v>
      </c>
      <c r="AA17" s="102" t="s">
        <v>54</v>
      </c>
      <c r="AB17" s="102" t="s">
        <v>53</v>
      </c>
      <c r="AC17" s="102" t="s">
        <v>54</v>
      </c>
      <c r="AD17" s="102" t="s">
        <v>53</v>
      </c>
      <c r="AE17" s="102" t="s">
        <v>54</v>
      </c>
      <c r="AF17" s="102" t="s">
        <v>53</v>
      </c>
      <c r="AG17" s="102" t="s">
        <v>54</v>
      </c>
      <c r="AH17" s="102" t="s">
        <v>53</v>
      </c>
      <c r="AI17" s="102" t="s">
        <v>54</v>
      </c>
      <c r="AJ17" s="102" t="s">
        <v>53</v>
      </c>
      <c r="AK17" s="102" t="s">
        <v>54</v>
      </c>
      <c r="AL17" s="102" t="s">
        <v>53</v>
      </c>
      <c r="AM17" s="102" t="s">
        <v>54</v>
      </c>
      <c r="AN17" s="102" t="s">
        <v>53</v>
      </c>
      <c r="AO17" s="102" t="s">
        <v>54</v>
      </c>
      <c r="AP17" s="102" t="s">
        <v>53</v>
      </c>
      <c r="AQ17" s="102" t="s">
        <v>54</v>
      </c>
      <c r="AR17" s="102" t="s">
        <v>53</v>
      </c>
      <c r="AS17" s="102" t="s">
        <v>54</v>
      </c>
      <c r="AT17" s="102" t="s">
        <v>53</v>
      </c>
      <c r="AU17" s="102" t="s">
        <v>54</v>
      </c>
      <c r="AV17" s="102" t="s">
        <v>53</v>
      </c>
      <c r="AW17" s="102" t="s">
        <v>54</v>
      </c>
      <c r="AX17" s="102" t="s">
        <v>53</v>
      </c>
      <c r="AY17" s="102" t="s">
        <v>54</v>
      </c>
      <c r="AZ17" s="102" t="s">
        <v>53</v>
      </c>
      <c r="BA17" s="102" t="s">
        <v>54</v>
      </c>
      <c r="BB17" s="102" t="s">
        <v>53</v>
      </c>
      <c r="BC17" s="929"/>
      <c r="BD17" s="932"/>
      <c r="BE17" s="102" t="s">
        <v>54</v>
      </c>
      <c r="BF17" s="102" t="s">
        <v>53</v>
      </c>
      <c r="BG17" s="102" t="s">
        <v>54</v>
      </c>
      <c r="BH17" s="102" t="s">
        <v>53</v>
      </c>
      <c r="BI17" s="932"/>
      <c r="BJ17" s="939"/>
      <c r="BK17" s="102" t="s">
        <v>54</v>
      </c>
      <c r="BL17" s="103" t="s">
        <v>53</v>
      </c>
      <c r="BM17" s="103" t="s">
        <v>54</v>
      </c>
      <c r="BN17" s="102" t="s">
        <v>53</v>
      </c>
      <c r="BO17" s="942"/>
      <c r="BP17" s="926"/>
      <c r="BQ17" s="900"/>
      <c r="BR17" s="900"/>
      <c r="BS17" s="900"/>
      <c r="BT17" s="903"/>
      <c r="BU17" s="900"/>
      <c r="BV17" s="918"/>
      <c r="BW17" s="920"/>
      <c r="BX17" s="922"/>
    </row>
    <row r="18" spans="1:76" s="8" customFormat="1" ht="51" customHeight="1">
      <c r="A18" s="417">
        <v>1</v>
      </c>
      <c r="B18" s="417">
        <v>2</v>
      </c>
      <c r="C18" s="417">
        <v>3</v>
      </c>
      <c r="D18" s="417">
        <v>4</v>
      </c>
      <c r="E18" s="417">
        <v>5</v>
      </c>
      <c r="F18" s="417">
        <v>6</v>
      </c>
      <c r="G18" s="423"/>
      <c r="H18" s="423"/>
      <c r="I18" s="423"/>
      <c r="J18" s="423">
        <v>7</v>
      </c>
      <c r="K18" s="417">
        <v>8</v>
      </c>
      <c r="L18" s="417">
        <v>9</v>
      </c>
      <c r="M18" s="391">
        <v>10</v>
      </c>
      <c r="N18" s="95">
        <v>11</v>
      </c>
      <c r="O18" s="98" t="s">
        <v>52</v>
      </c>
      <c r="P18" s="94" t="s">
        <v>51</v>
      </c>
      <c r="Q18" s="417">
        <v>14</v>
      </c>
      <c r="R18" s="417">
        <v>15</v>
      </c>
      <c r="S18" s="417">
        <v>16</v>
      </c>
      <c r="T18" s="417">
        <v>17</v>
      </c>
      <c r="U18" s="417">
        <v>18</v>
      </c>
      <c r="V18" s="417">
        <v>19</v>
      </c>
      <c r="W18" s="417">
        <v>20</v>
      </c>
      <c r="X18" s="95">
        <v>21</v>
      </c>
      <c r="Y18" s="417">
        <v>22</v>
      </c>
      <c r="Z18" s="417">
        <v>23</v>
      </c>
      <c r="AA18" s="417">
        <v>24</v>
      </c>
      <c r="AB18" s="417">
        <v>25</v>
      </c>
      <c r="AC18" s="417">
        <v>26</v>
      </c>
      <c r="AD18" s="417">
        <v>27</v>
      </c>
      <c r="AE18" s="417">
        <v>28</v>
      </c>
      <c r="AF18" s="417">
        <v>29</v>
      </c>
      <c r="AG18" s="417">
        <v>30</v>
      </c>
      <c r="AH18" s="417">
        <v>31</v>
      </c>
      <c r="AI18" s="417">
        <v>32</v>
      </c>
      <c r="AJ18" s="417">
        <v>33</v>
      </c>
      <c r="AK18" s="417">
        <v>34</v>
      </c>
      <c r="AL18" s="392">
        <v>35</v>
      </c>
      <c r="AM18" s="417">
        <v>36</v>
      </c>
      <c r="AN18" s="417">
        <v>37</v>
      </c>
      <c r="AO18" s="417">
        <v>38</v>
      </c>
      <c r="AP18" s="417">
        <v>39</v>
      </c>
      <c r="AQ18" s="417">
        <v>40</v>
      </c>
      <c r="AR18" s="417">
        <v>41</v>
      </c>
      <c r="AS18" s="417">
        <v>42</v>
      </c>
      <c r="AT18" s="417">
        <v>43</v>
      </c>
      <c r="AU18" s="417">
        <v>44</v>
      </c>
      <c r="AV18" s="417">
        <v>45</v>
      </c>
      <c r="AW18" s="417">
        <v>46</v>
      </c>
      <c r="AX18" s="417">
        <v>47</v>
      </c>
      <c r="AY18" s="417">
        <v>48</v>
      </c>
      <c r="AZ18" s="417">
        <v>49</v>
      </c>
      <c r="BA18" s="417">
        <v>50</v>
      </c>
      <c r="BB18" s="417">
        <v>51</v>
      </c>
      <c r="BC18" s="95">
        <v>52</v>
      </c>
      <c r="BD18" s="418">
        <v>53</v>
      </c>
      <c r="BE18" s="417">
        <v>54</v>
      </c>
      <c r="BF18" s="417">
        <v>55</v>
      </c>
      <c r="BG18" s="417">
        <v>56</v>
      </c>
      <c r="BH18" s="417">
        <v>57</v>
      </c>
      <c r="BI18" s="418">
        <v>58</v>
      </c>
      <c r="BJ18" s="94">
        <v>59</v>
      </c>
      <c r="BK18" s="417">
        <v>60</v>
      </c>
      <c r="BL18" s="422">
        <v>61</v>
      </c>
      <c r="BM18" s="417">
        <v>62</v>
      </c>
      <c r="BN18" s="422">
        <v>63</v>
      </c>
      <c r="BO18" s="93">
        <v>64</v>
      </c>
      <c r="BP18" s="92"/>
      <c r="BQ18" s="91"/>
      <c r="BR18" s="91"/>
      <c r="BS18" s="91"/>
      <c r="BT18" s="91"/>
      <c r="BU18" s="91"/>
      <c r="BV18" s="91"/>
      <c r="BW18" s="91"/>
      <c r="BX18" s="90"/>
    </row>
    <row r="19" spans="1:76" s="8" customFormat="1" ht="24.75" customHeight="1">
      <c r="A19" s="960" t="s">
        <v>50</v>
      </c>
      <c r="B19" s="961"/>
      <c r="C19" s="961"/>
      <c r="D19" s="961"/>
      <c r="E19" s="962"/>
      <c r="F19" s="417"/>
      <c r="G19" s="423"/>
      <c r="H19" s="423"/>
      <c r="I19" s="423"/>
      <c r="J19" s="100"/>
      <c r="K19" s="417"/>
      <c r="L19" s="417"/>
      <c r="M19" s="99"/>
      <c r="N19" s="95"/>
      <c r="O19" s="98"/>
      <c r="P19" s="97"/>
      <c r="Q19" s="417"/>
      <c r="R19" s="417"/>
      <c r="S19" s="417"/>
      <c r="T19" s="417"/>
      <c r="U19" s="417"/>
      <c r="V19" s="417"/>
      <c r="W19" s="417"/>
      <c r="X19" s="95"/>
      <c r="Y19" s="417"/>
      <c r="Z19" s="417"/>
      <c r="AA19" s="417"/>
      <c r="AB19" s="417"/>
      <c r="AC19" s="417"/>
      <c r="AD19" s="417"/>
      <c r="AE19" s="417"/>
      <c r="AF19" s="417"/>
      <c r="AG19" s="417"/>
      <c r="AH19" s="417"/>
      <c r="AI19" s="417"/>
      <c r="AJ19" s="417"/>
      <c r="AK19" s="417"/>
      <c r="AL19" s="96"/>
      <c r="AM19" s="417"/>
      <c r="AN19" s="417"/>
      <c r="AO19" s="417"/>
      <c r="AP19" s="417"/>
      <c r="AQ19" s="417"/>
      <c r="AR19" s="417"/>
      <c r="AS19" s="417"/>
      <c r="AT19" s="417"/>
      <c r="AU19" s="417"/>
      <c r="AV19" s="417"/>
      <c r="AW19" s="417"/>
      <c r="AX19" s="417"/>
      <c r="AY19" s="417"/>
      <c r="AZ19" s="417"/>
      <c r="BA19" s="417"/>
      <c r="BB19" s="417"/>
      <c r="BC19" s="95"/>
      <c r="BD19" s="418"/>
      <c r="BE19" s="417"/>
      <c r="BF19" s="452"/>
      <c r="BG19" s="417"/>
      <c r="BH19" s="417"/>
      <c r="BI19" s="418"/>
      <c r="BJ19" s="94"/>
      <c r="BK19" s="417"/>
      <c r="BL19" s="422"/>
      <c r="BM19" s="417"/>
      <c r="BN19" s="422"/>
      <c r="BO19" s="93"/>
      <c r="BP19" s="92"/>
      <c r="BQ19" s="91"/>
      <c r="BR19" s="91"/>
      <c r="BS19" s="91"/>
      <c r="BT19" s="91"/>
      <c r="BU19" s="91"/>
      <c r="BV19" s="91"/>
      <c r="BW19" s="91"/>
      <c r="BX19" s="90"/>
    </row>
    <row r="20" spans="1:76" s="19" customFormat="1" ht="31.5" customHeight="1">
      <c r="A20" s="883">
        <v>1</v>
      </c>
      <c r="B20" s="873" t="s">
        <v>49</v>
      </c>
      <c r="C20" s="874" t="s">
        <v>21</v>
      </c>
      <c r="D20" s="884">
        <v>4</v>
      </c>
      <c r="E20" s="884" t="s">
        <v>15</v>
      </c>
      <c r="F20" s="69" t="s">
        <v>48</v>
      </c>
      <c r="G20" s="210"/>
      <c r="H20" s="718">
        <v>10</v>
      </c>
      <c r="I20" s="384">
        <v>4</v>
      </c>
      <c r="J20" s="384">
        <f>G20+H20+I20</f>
        <v>14</v>
      </c>
      <c r="K20" s="69">
        <v>18</v>
      </c>
      <c r="L20" s="74">
        <v>0.77</v>
      </c>
      <c r="M20" s="85">
        <v>9505</v>
      </c>
      <c r="N20" s="58">
        <f>M20*L20</f>
        <v>7318.85</v>
      </c>
      <c r="O20" s="65">
        <f>'[2]коэф. Школа (2)'!J16</f>
        <v>6954.8888888888887</v>
      </c>
      <c r="P20" s="64">
        <f>'[2]коэф. Школа (2)'!T16</f>
        <v>9389.1</v>
      </c>
      <c r="Q20" s="898"/>
      <c r="R20" s="50">
        <v>0.25</v>
      </c>
      <c r="S20" s="59">
        <f>N20*R20</f>
        <v>1829.7125000000001</v>
      </c>
      <c r="T20" s="61"/>
      <c r="U20" s="59"/>
      <c r="V20" s="59"/>
      <c r="W20" s="59"/>
      <c r="X20" s="58">
        <f>S20+U20+W20</f>
        <v>1829.7125000000001</v>
      </c>
      <c r="Y20" s="50">
        <v>0.05</v>
      </c>
      <c r="Z20" s="48">
        <f>N20*Y20</f>
        <v>365.94250000000005</v>
      </c>
      <c r="AA20" s="77"/>
      <c r="AB20" s="56"/>
      <c r="AC20" s="77"/>
      <c r="AD20" s="48"/>
      <c r="AE20" s="77"/>
      <c r="AF20" s="48"/>
      <c r="AG20" s="77"/>
      <c r="AH20" s="48"/>
      <c r="AI20" s="48"/>
      <c r="AJ20" s="78"/>
      <c r="AK20" s="50">
        <v>0.1</v>
      </c>
      <c r="AL20" s="48">
        <f>AK20*M20</f>
        <v>950.5</v>
      </c>
      <c r="AM20" s="56"/>
      <c r="AN20" s="56"/>
      <c r="AO20" s="82"/>
      <c r="AP20" s="48"/>
      <c r="AQ20" s="56"/>
      <c r="AR20" s="48"/>
      <c r="AS20" s="56"/>
      <c r="AT20" s="56"/>
      <c r="AU20" s="56"/>
      <c r="AV20" s="56"/>
      <c r="AW20" s="50">
        <v>0.25</v>
      </c>
      <c r="AX20" s="59">
        <f>N20*AW20</f>
        <v>1829.7125000000001</v>
      </c>
      <c r="AY20" s="56"/>
      <c r="AZ20" s="56"/>
      <c r="BA20" s="56"/>
      <c r="BB20" s="56"/>
      <c r="BC20" s="58">
        <f>Z20+AB20+AD20+AF20+AH20+AJ20+AL20+AN20+AP20+AR20+AT20+AV20+AX20+AZ20+BB20</f>
        <v>3146.1550000000002</v>
      </c>
      <c r="BD20" s="81">
        <f>O20+X20+BC20</f>
        <v>11930.756388888889</v>
      </c>
      <c r="BE20" s="50">
        <v>0.6</v>
      </c>
      <c r="BF20" s="59">
        <f>BD20*BE20</f>
        <v>7158.453833333333</v>
      </c>
      <c r="BG20" s="50">
        <v>0.8</v>
      </c>
      <c r="BH20" s="59">
        <f>BD20*BG20</f>
        <v>9544.6051111111119</v>
      </c>
      <c r="BI20" s="81">
        <f>BD20+BF20+BH20</f>
        <v>28633.815333333336</v>
      </c>
      <c r="BJ20" s="64">
        <f>P20+X20+BC20</f>
        <v>14364.967500000001</v>
      </c>
      <c r="BK20" s="50">
        <v>0.6</v>
      </c>
      <c r="BL20" s="59">
        <f>BJ20*BK20</f>
        <v>8618.9804999999997</v>
      </c>
      <c r="BM20" s="50">
        <v>0.8</v>
      </c>
      <c r="BN20" s="59">
        <f>BJ20*BM20</f>
        <v>11491.974000000002</v>
      </c>
      <c r="BO20" s="64">
        <f>BJ20+BL20+BN20</f>
        <v>34475.922000000006</v>
      </c>
      <c r="BP20" s="394">
        <f>BO20*(25/100)</f>
        <v>8618.9805000000015</v>
      </c>
      <c r="BQ20" s="89">
        <f>BO20+BP20</f>
        <v>43094.902500000011</v>
      </c>
      <c r="BR20" s="89">
        <f>BQ20*12</f>
        <v>517138.83000000013</v>
      </c>
      <c r="BS20" s="89"/>
      <c r="BT20" s="89">
        <v>0</v>
      </c>
      <c r="BU20" s="89">
        <f>SUM(BR20:BS20)</f>
        <v>517138.83000000013</v>
      </c>
      <c r="BV20" s="89"/>
      <c r="BW20" s="89">
        <f>SUM(BU20:BV20)</f>
        <v>517138.83000000013</v>
      </c>
      <c r="BX20" s="89">
        <f>BW20*30.2%</f>
        <v>156175.92666000003</v>
      </c>
    </row>
    <row r="21" spans="1:76" s="19" customFormat="1" ht="31.5" customHeight="1">
      <c r="A21" s="883"/>
      <c r="B21" s="873"/>
      <c r="C21" s="874"/>
      <c r="D21" s="884"/>
      <c r="E21" s="884"/>
      <c r="F21" s="724" t="s">
        <v>508</v>
      </c>
      <c r="G21" s="725"/>
      <c r="H21" s="726">
        <v>2</v>
      </c>
      <c r="I21" s="727"/>
      <c r="J21" s="727">
        <v>2</v>
      </c>
      <c r="K21" s="724">
        <v>18</v>
      </c>
      <c r="L21" s="724">
        <f>J21/K21</f>
        <v>0.1111111111111111</v>
      </c>
      <c r="M21" s="85">
        <v>9505</v>
      </c>
      <c r="N21" s="58"/>
      <c r="O21" s="65"/>
      <c r="P21" s="64"/>
      <c r="Q21" s="898"/>
      <c r="R21" s="50"/>
      <c r="S21" s="59"/>
      <c r="T21" s="61"/>
      <c r="U21" s="59"/>
      <c r="V21" s="59"/>
      <c r="W21" s="59"/>
      <c r="X21" s="58"/>
      <c r="Y21" s="50"/>
      <c r="Z21" s="700"/>
      <c r="AA21" s="77"/>
      <c r="AB21" s="702"/>
      <c r="AC21" s="77"/>
      <c r="AD21" s="700"/>
      <c r="AE21" s="77"/>
      <c r="AF21" s="700"/>
      <c r="AG21" s="77"/>
      <c r="AH21" s="700"/>
      <c r="AI21" s="700"/>
      <c r="AJ21" s="701"/>
      <c r="AK21" s="50"/>
      <c r="AL21" s="700"/>
      <c r="AM21" s="702"/>
      <c r="AN21" s="702"/>
      <c r="AO21" s="82"/>
      <c r="AP21" s="700"/>
      <c r="AQ21" s="702"/>
      <c r="AR21" s="700"/>
      <c r="AS21" s="702"/>
      <c r="AT21" s="702"/>
      <c r="AU21" s="702"/>
      <c r="AV21" s="702"/>
      <c r="AW21" s="50"/>
      <c r="AX21" s="59"/>
      <c r="AY21" s="702"/>
      <c r="AZ21" s="702"/>
      <c r="BA21" s="702"/>
      <c r="BB21" s="702"/>
      <c r="BC21" s="58"/>
      <c r="BD21" s="81"/>
      <c r="BE21" s="50"/>
      <c r="BF21" s="59"/>
      <c r="BG21" s="50"/>
      <c r="BH21" s="59"/>
      <c r="BI21" s="81"/>
      <c r="BJ21" s="64"/>
      <c r="BK21" s="50"/>
      <c r="BL21" s="59"/>
      <c r="BM21" s="50"/>
      <c r="BN21" s="59"/>
      <c r="BO21" s="64"/>
      <c r="BP21" s="394"/>
      <c r="BQ21" s="89"/>
      <c r="BR21" s="89"/>
      <c r="BS21" s="89"/>
      <c r="BT21" s="89"/>
      <c r="BU21" s="89"/>
      <c r="BV21" s="89"/>
      <c r="BW21" s="89"/>
      <c r="BX21" s="89"/>
    </row>
    <row r="22" spans="1:76" s="19" customFormat="1" ht="15.75">
      <c r="A22" s="883"/>
      <c r="B22" s="873"/>
      <c r="C22" s="874"/>
      <c r="D22" s="884"/>
      <c r="E22" s="884"/>
      <c r="F22" s="69" t="s">
        <v>47</v>
      </c>
      <c r="G22" s="210"/>
      <c r="H22" s="718">
        <v>4</v>
      </c>
      <c r="I22" s="384">
        <v>7</v>
      </c>
      <c r="J22" s="384">
        <f>G22+H22+I22</f>
        <v>11</v>
      </c>
      <c r="K22" s="69">
        <v>18</v>
      </c>
      <c r="L22" s="74">
        <f>J22/K22</f>
        <v>0.61111111111111116</v>
      </c>
      <c r="M22" s="85">
        <v>9505</v>
      </c>
      <c r="N22" s="58">
        <f t="shared" ref="N22" si="0">M22*L22</f>
        <v>5808.6111111111113</v>
      </c>
      <c r="O22" s="65">
        <f>'[2]коэф. Школа (2)'!J17</f>
        <v>4967.7777777777783</v>
      </c>
      <c r="P22" s="64">
        <f>'[2]коэф. Школа (2)'!T17</f>
        <v>6706.5000000000009</v>
      </c>
      <c r="Q22" s="898"/>
      <c r="R22" s="50">
        <v>0.25</v>
      </c>
      <c r="S22" s="59">
        <f>N22*R22</f>
        <v>1452.1527777777778</v>
      </c>
      <c r="T22" s="61"/>
      <c r="U22" s="59"/>
      <c r="V22" s="59"/>
      <c r="W22" s="59"/>
      <c r="X22" s="58">
        <f>S22+U22+W22</f>
        <v>1452.1527777777778</v>
      </c>
      <c r="Y22" s="50">
        <v>0.05</v>
      </c>
      <c r="Z22" s="48">
        <f>N22*Y22</f>
        <v>290.4305555555556</v>
      </c>
      <c r="AA22" s="77"/>
      <c r="AB22" s="56"/>
      <c r="AC22" s="77"/>
      <c r="AD22" s="48"/>
      <c r="AE22" s="77"/>
      <c r="AF22" s="48"/>
      <c r="AG22" s="77"/>
      <c r="AH22" s="48"/>
      <c r="AI22" s="48"/>
      <c r="AJ22" s="78"/>
      <c r="AK22" s="77"/>
      <c r="AL22" s="48"/>
      <c r="AM22" s="56"/>
      <c r="AN22" s="56"/>
      <c r="AO22" s="82"/>
      <c r="AP22" s="48"/>
      <c r="AQ22" s="56"/>
      <c r="AR22" s="48"/>
      <c r="AS22" s="56"/>
      <c r="AT22" s="56"/>
      <c r="AU22" s="56"/>
      <c r="AV22" s="56"/>
      <c r="AW22" s="50">
        <v>0.25</v>
      </c>
      <c r="AX22" s="59">
        <f>N22*AW22</f>
        <v>1452.1527777777778</v>
      </c>
      <c r="AY22" s="56"/>
      <c r="AZ22" s="56"/>
      <c r="BA22" s="56"/>
      <c r="BB22" s="56"/>
      <c r="BC22" s="58">
        <f>Z22+AB22+AD22+AF22+AH22+AJ22+AL22+AN22+AP22+AR22+AT22+AV22+AX22+AZ22+BB22</f>
        <v>1742.5833333333335</v>
      </c>
      <c r="BD22" s="81">
        <f>O22+X22+BC22</f>
        <v>8162.5138888888905</v>
      </c>
      <c r="BE22" s="50">
        <v>0.6</v>
      </c>
      <c r="BF22" s="59">
        <f>BD22*BE22</f>
        <v>4897.5083333333341</v>
      </c>
      <c r="BG22" s="50">
        <v>0.8</v>
      </c>
      <c r="BH22" s="59">
        <f>BD22*BG22</f>
        <v>6530.0111111111128</v>
      </c>
      <c r="BI22" s="81">
        <f>BD22+BF22+BH22</f>
        <v>19590.03333333334</v>
      </c>
      <c r="BJ22" s="64">
        <f>P22+X22+BC22</f>
        <v>9901.2361111111131</v>
      </c>
      <c r="BK22" s="50">
        <v>0.6</v>
      </c>
      <c r="BL22" s="59">
        <f>BJ22*BK22</f>
        <v>5940.7416666666677</v>
      </c>
      <c r="BM22" s="50">
        <v>0.8</v>
      </c>
      <c r="BN22" s="59">
        <f>BJ22*BM22</f>
        <v>7920.9888888888909</v>
      </c>
      <c r="BO22" s="64">
        <f>BJ22+BL22+BN22</f>
        <v>23762.966666666674</v>
      </c>
      <c r="BP22" s="394">
        <f>BO22*(25/100)</f>
        <v>5940.7416666666686</v>
      </c>
      <c r="BQ22" s="89">
        <f>BO22+BP22</f>
        <v>29703.708333333343</v>
      </c>
      <c r="BR22" s="89">
        <f>BQ22*12</f>
        <v>356444.50000000012</v>
      </c>
      <c r="BS22" s="89"/>
      <c r="BT22" s="89">
        <v>0</v>
      </c>
      <c r="BU22" s="89">
        <f>SUM(BR22:BS22)</f>
        <v>356444.50000000012</v>
      </c>
      <c r="BV22" s="89"/>
      <c r="BW22" s="89">
        <f>SUM(BU22:BV22)</f>
        <v>356444.50000000012</v>
      </c>
      <c r="BX22" s="89">
        <f>BW22*30.2%</f>
        <v>107646.23900000003</v>
      </c>
    </row>
    <row r="23" spans="1:76" s="87" customFormat="1" ht="15.75">
      <c r="A23" s="453"/>
      <c r="B23" s="454"/>
      <c r="C23" s="455"/>
      <c r="D23" s="456"/>
      <c r="E23" s="456"/>
      <c r="F23" s="456"/>
      <c r="G23" s="457"/>
      <c r="H23" s="457"/>
      <c r="I23" s="457"/>
      <c r="J23" s="720">
        <f>SUM(J20:J22)</f>
        <v>27</v>
      </c>
      <c r="K23" s="457">
        <v>18</v>
      </c>
      <c r="L23" s="52">
        <f>SUM(L20:L22)</f>
        <v>1.4922222222222223</v>
      </c>
      <c r="M23" s="457"/>
      <c r="N23" s="459">
        <f>SUM(N20:N22)</f>
        <v>13127.461111111112</v>
      </c>
      <c r="O23" s="457">
        <f>SUM(O20:O22)</f>
        <v>11922.666666666668</v>
      </c>
      <c r="P23" s="457">
        <f>SUM(P20:P22)</f>
        <v>16095.600000000002</v>
      </c>
      <c r="Q23" s="457"/>
      <c r="R23" s="457"/>
      <c r="S23" s="457">
        <f>SUM(S20:S22)</f>
        <v>3281.8652777777779</v>
      </c>
      <c r="T23" s="457">
        <f>SUM(T20:T22)</f>
        <v>0</v>
      </c>
      <c r="U23" s="457">
        <f>SUM(U20:U22)</f>
        <v>0</v>
      </c>
      <c r="V23" s="457">
        <f>SUM(V20:V22)</f>
        <v>0</v>
      </c>
      <c r="W23" s="457">
        <f>SUM(W20:W22)</f>
        <v>0</v>
      </c>
      <c r="X23" s="457"/>
      <c r="Y23" s="457"/>
      <c r="Z23" s="457">
        <f>SUM(Z20:Z22)</f>
        <v>656.37305555555565</v>
      </c>
      <c r="AA23" s="457"/>
      <c r="AB23" s="457"/>
      <c r="AC23" s="457"/>
      <c r="AD23" s="457"/>
      <c r="AE23" s="457"/>
      <c r="AF23" s="457"/>
      <c r="AG23" s="457"/>
      <c r="AH23" s="457"/>
      <c r="AI23" s="457"/>
      <c r="AJ23" s="457"/>
      <c r="AK23" s="457"/>
      <c r="AL23" s="457">
        <f>SUM(AL20:AL22)</f>
        <v>950.5</v>
      </c>
      <c r="AM23" s="457"/>
      <c r="AN23" s="457"/>
      <c r="AO23" s="457"/>
      <c r="AP23" s="457"/>
      <c r="AQ23" s="457"/>
      <c r="AR23" s="457"/>
      <c r="AS23" s="457"/>
      <c r="AT23" s="457"/>
      <c r="AU23" s="457"/>
      <c r="AV23" s="457"/>
      <c r="AW23" s="457"/>
      <c r="AX23" s="457">
        <f>SUM(AX20:AX22)</f>
        <v>3281.8652777777779</v>
      </c>
      <c r="AY23" s="457"/>
      <c r="AZ23" s="457"/>
      <c r="BA23" s="457"/>
      <c r="BB23" s="457"/>
      <c r="BC23" s="457"/>
      <c r="BD23" s="457"/>
      <c r="BE23" s="457"/>
      <c r="BF23" s="457"/>
      <c r="BG23" s="457"/>
      <c r="BH23" s="457"/>
      <c r="BI23" s="457"/>
      <c r="BJ23" s="457"/>
      <c r="BK23" s="457"/>
      <c r="BL23" s="457"/>
      <c r="BM23" s="457"/>
      <c r="BN23" s="457"/>
      <c r="BO23" s="457"/>
      <c r="BP23" s="460">
        <f t="shared" ref="BP23:BX23" si="1">SUM(BP20:BP22)</f>
        <v>14559.72216666667</v>
      </c>
      <c r="BQ23" s="460">
        <f t="shared" si="1"/>
        <v>72798.610833333354</v>
      </c>
      <c r="BR23" s="460">
        <f t="shared" si="1"/>
        <v>873583.33000000031</v>
      </c>
      <c r="BS23" s="460">
        <f t="shared" si="1"/>
        <v>0</v>
      </c>
      <c r="BT23" s="460">
        <f t="shared" si="1"/>
        <v>0</v>
      </c>
      <c r="BU23" s="460">
        <f t="shared" si="1"/>
        <v>873583.33000000031</v>
      </c>
      <c r="BV23" s="460">
        <f t="shared" si="1"/>
        <v>0</v>
      </c>
      <c r="BW23" s="460">
        <f t="shared" si="1"/>
        <v>873583.33000000031</v>
      </c>
      <c r="BX23" s="460">
        <f t="shared" si="1"/>
        <v>263822.16566000006</v>
      </c>
    </row>
    <row r="24" spans="1:76" s="33" customFormat="1" ht="15.75">
      <c r="A24" s="872">
        <v>2</v>
      </c>
      <c r="B24" s="873" t="s">
        <v>505</v>
      </c>
      <c r="C24" s="874" t="s">
        <v>21</v>
      </c>
      <c r="D24" s="884">
        <v>4</v>
      </c>
      <c r="E24" s="874" t="s">
        <v>15</v>
      </c>
      <c r="F24" s="48" t="s">
        <v>46</v>
      </c>
      <c r="G24" s="66"/>
      <c r="H24" s="384">
        <v>11</v>
      </c>
      <c r="I24" s="66"/>
      <c r="J24" s="384">
        <f>G24+H24+I24</f>
        <v>11</v>
      </c>
      <c r="K24" s="69">
        <v>18</v>
      </c>
      <c r="L24" s="74">
        <f t="shared" ref="L24:L31" si="2">J24/K24</f>
        <v>0.61111111111111116</v>
      </c>
      <c r="M24" s="85">
        <v>9505</v>
      </c>
      <c r="N24" s="58">
        <f>M24*L24</f>
        <v>5808.6111111111113</v>
      </c>
      <c r="O24" s="65">
        <f>'[2]коэф. Школа (2)'!J20</f>
        <v>7426.8277777777776</v>
      </c>
      <c r="P24" s="64">
        <f>'[2]коэф. Школа (2)'!T20</f>
        <v>9687.1666666666661</v>
      </c>
      <c r="Q24" s="874"/>
      <c r="R24" s="50">
        <v>0.25</v>
      </c>
      <c r="S24" s="59">
        <f t="shared" ref="S24:S27" si="3">N24*R24</f>
        <v>1452.1527777777778</v>
      </c>
      <c r="T24" s="61"/>
      <c r="U24" s="59"/>
      <c r="V24" s="60"/>
      <c r="W24" s="59"/>
      <c r="X24" s="58">
        <f t="shared" ref="X24:X27" si="4">S24+U24+W24</f>
        <v>1452.1527777777778</v>
      </c>
      <c r="Y24" s="77"/>
      <c r="Z24" s="48"/>
      <c r="AA24" s="77"/>
      <c r="AB24" s="48"/>
      <c r="AC24" s="77"/>
      <c r="AD24" s="48"/>
      <c r="AE24" s="50">
        <v>0.15</v>
      </c>
      <c r="AF24" s="48">
        <f>AE24*N24</f>
        <v>871.29166666666663</v>
      </c>
      <c r="AG24" s="77"/>
      <c r="AH24" s="48"/>
      <c r="AI24" s="48"/>
      <c r="AJ24" s="78"/>
      <c r="AK24" s="77"/>
      <c r="AL24" s="48"/>
      <c r="AM24" s="55"/>
      <c r="AN24" s="56"/>
      <c r="AO24" s="77"/>
      <c r="AP24" s="48"/>
      <c r="AQ24" s="55"/>
      <c r="AR24" s="48"/>
      <c r="AS24" s="55"/>
      <c r="AT24" s="54"/>
      <c r="AU24" s="55"/>
      <c r="AV24" s="54"/>
      <c r="AW24" s="50">
        <v>0.25</v>
      </c>
      <c r="AX24" s="59">
        <f>N24*AW24</f>
        <v>1452.1527777777778</v>
      </c>
      <c r="AY24" s="55"/>
      <c r="AZ24" s="54"/>
      <c r="BA24" s="55"/>
      <c r="BB24" s="54"/>
      <c r="BC24" s="58">
        <f t="shared" ref="BC24:BC27" si="5">Z24+AB24+AD24+AF24+AH24+AJ24+AL24+AN24+AP24+AR24+AT24+AV24+AX24+AZ24+BB24</f>
        <v>2323.4444444444443</v>
      </c>
      <c r="BD24" s="81">
        <f t="shared" ref="BD24:BD27" si="6">O24+X24+BC24</f>
        <v>11202.424999999999</v>
      </c>
      <c r="BE24" s="50">
        <v>0.6</v>
      </c>
      <c r="BF24" s="59">
        <f t="shared" ref="BF24:BF27" si="7">BD24*BE24</f>
        <v>6721.454999999999</v>
      </c>
      <c r="BG24" s="50">
        <v>0.8</v>
      </c>
      <c r="BH24" s="59">
        <f t="shared" ref="BH24:BH27" si="8">BD24*BG24</f>
        <v>8961.94</v>
      </c>
      <c r="BI24" s="81">
        <f t="shared" ref="BI24:BI27" si="9">BD24+BF24+BH24</f>
        <v>26885.82</v>
      </c>
      <c r="BJ24" s="64">
        <f t="shared" ref="BJ24:BJ27" si="10">P24+X24+BC24</f>
        <v>13462.763888888887</v>
      </c>
      <c r="BK24" s="50">
        <v>0.6</v>
      </c>
      <c r="BL24" s="59">
        <f t="shared" ref="BL24:BL27" si="11">BJ24*BK24</f>
        <v>8077.6583333333319</v>
      </c>
      <c r="BM24" s="50">
        <v>0.8</v>
      </c>
      <c r="BN24" s="59">
        <f t="shared" ref="BN24:BN27" si="12">BJ24*BM24</f>
        <v>10770.21111111111</v>
      </c>
      <c r="BO24" s="64">
        <f t="shared" ref="BO24:BO27" si="13">BJ24+BL24+BN24</f>
        <v>32310.633333333331</v>
      </c>
      <c r="BP24" s="461">
        <f t="shared" ref="BP24:BP27" si="14">BO24*(25/100)</f>
        <v>8077.6583333333328</v>
      </c>
      <c r="BQ24" s="42">
        <f t="shared" ref="BQ24:BQ27" si="15">BO24+BP24</f>
        <v>40388.291666666664</v>
      </c>
      <c r="BR24" s="42">
        <f t="shared" ref="BR24:BR27" si="16">BQ24*12</f>
        <v>484659.5</v>
      </c>
      <c r="BS24" s="42"/>
      <c r="BT24" s="42">
        <v>0</v>
      </c>
      <c r="BU24" s="42">
        <f t="shared" ref="BU24:BU27" si="17">SUM(BR24:BS24)</f>
        <v>484659.5</v>
      </c>
      <c r="BV24" s="41">
        <v>0</v>
      </c>
      <c r="BW24" s="40">
        <f t="shared" ref="BW24:BW26" si="18">SUM(BU24:BV24)</f>
        <v>484659.5</v>
      </c>
      <c r="BX24" s="40">
        <f t="shared" ref="BX24:BX26" si="19">BW24*30.2%</f>
        <v>146367.16899999999</v>
      </c>
    </row>
    <row r="25" spans="1:76" s="33" customFormat="1" ht="15.75">
      <c r="A25" s="872"/>
      <c r="B25" s="873"/>
      <c r="C25" s="874"/>
      <c r="D25" s="884"/>
      <c r="E25" s="874"/>
      <c r="F25" s="462" t="s">
        <v>430</v>
      </c>
      <c r="G25" s="66"/>
      <c r="H25" s="384">
        <v>2</v>
      </c>
      <c r="I25" s="384"/>
      <c r="J25" s="384">
        <f t="shared" ref="J25:J27" si="20">G25+H25+I25</f>
        <v>2</v>
      </c>
      <c r="K25" s="69">
        <v>18</v>
      </c>
      <c r="L25" s="74">
        <f t="shared" si="2"/>
        <v>0.1111111111111111</v>
      </c>
      <c r="M25" s="85">
        <v>9505</v>
      </c>
      <c r="N25" s="58">
        <f t="shared" ref="N25:N27" si="21">M25*L25</f>
        <v>1056.1111111111111</v>
      </c>
      <c r="O25" s="65">
        <f>'[2]коэф. Школа (2)'!J21</f>
        <v>1713.8833333333332</v>
      </c>
      <c r="P25" s="64">
        <f>'[2]коэф. Школа (2)'!T21</f>
        <v>2235.5</v>
      </c>
      <c r="Q25" s="874"/>
      <c r="R25" s="50">
        <v>0.25</v>
      </c>
      <c r="S25" s="59">
        <f t="shared" si="3"/>
        <v>264.02777777777777</v>
      </c>
      <c r="T25" s="61"/>
      <c r="U25" s="59"/>
      <c r="V25" s="60"/>
      <c r="W25" s="59"/>
      <c r="X25" s="58">
        <f t="shared" si="4"/>
        <v>264.02777777777777</v>
      </c>
      <c r="Y25" s="77"/>
      <c r="Z25" s="48"/>
      <c r="AA25" s="77"/>
      <c r="AB25" s="48"/>
      <c r="AC25" s="77"/>
      <c r="AD25" s="48"/>
      <c r="AE25" s="50">
        <v>0.15</v>
      </c>
      <c r="AF25" s="48">
        <f t="shared" ref="AF25:AF26" si="22">AE25*N25</f>
        <v>158.41666666666666</v>
      </c>
      <c r="AG25" s="77"/>
      <c r="AH25" s="48"/>
      <c r="AI25" s="48"/>
      <c r="AJ25" s="78"/>
      <c r="AK25" s="77"/>
      <c r="AL25" s="48"/>
      <c r="AM25" s="55"/>
      <c r="AN25" s="56"/>
      <c r="AO25" s="77"/>
      <c r="AP25" s="48"/>
      <c r="AQ25" s="55"/>
      <c r="AR25" s="48"/>
      <c r="AS25" s="55"/>
      <c r="AT25" s="54"/>
      <c r="AU25" s="55"/>
      <c r="AV25" s="54"/>
      <c r="AW25" s="50">
        <v>0.25</v>
      </c>
      <c r="AX25" s="59">
        <f t="shared" ref="AX25:AX27" si="23">N25*AW25</f>
        <v>264.02777777777777</v>
      </c>
      <c r="AY25" s="55"/>
      <c r="AZ25" s="54"/>
      <c r="BA25" s="55"/>
      <c r="BB25" s="54"/>
      <c r="BC25" s="58">
        <f t="shared" si="5"/>
        <v>422.44444444444446</v>
      </c>
      <c r="BD25" s="81">
        <f t="shared" si="6"/>
        <v>2400.3555555555554</v>
      </c>
      <c r="BE25" s="50">
        <v>0.6</v>
      </c>
      <c r="BF25" s="59">
        <f t="shared" si="7"/>
        <v>1440.2133333333331</v>
      </c>
      <c r="BG25" s="50">
        <v>0.8</v>
      </c>
      <c r="BH25" s="59">
        <f t="shared" si="8"/>
        <v>1920.2844444444445</v>
      </c>
      <c r="BI25" s="81">
        <f t="shared" si="9"/>
        <v>5760.8533333333326</v>
      </c>
      <c r="BJ25" s="64">
        <f t="shared" si="10"/>
        <v>2921.9722222222222</v>
      </c>
      <c r="BK25" s="50">
        <v>0.6</v>
      </c>
      <c r="BL25" s="59">
        <f t="shared" si="11"/>
        <v>1753.1833333333332</v>
      </c>
      <c r="BM25" s="50">
        <v>0.8</v>
      </c>
      <c r="BN25" s="59">
        <f t="shared" si="12"/>
        <v>2337.577777777778</v>
      </c>
      <c r="BO25" s="64">
        <f t="shared" si="13"/>
        <v>7012.7333333333336</v>
      </c>
      <c r="BP25" s="461">
        <f t="shared" si="14"/>
        <v>1753.1833333333334</v>
      </c>
      <c r="BQ25" s="42">
        <f t="shared" si="15"/>
        <v>8765.9166666666679</v>
      </c>
      <c r="BR25" s="42">
        <f t="shared" si="16"/>
        <v>105191.00000000001</v>
      </c>
      <c r="BS25" s="42"/>
      <c r="BT25" s="42">
        <v>0</v>
      </c>
      <c r="BU25" s="42">
        <f t="shared" si="17"/>
        <v>105191.00000000001</v>
      </c>
      <c r="BV25" s="41">
        <v>0</v>
      </c>
      <c r="BW25" s="40">
        <f t="shared" si="18"/>
        <v>105191.00000000001</v>
      </c>
      <c r="BX25" s="40">
        <f t="shared" si="19"/>
        <v>31767.682000000004</v>
      </c>
    </row>
    <row r="26" spans="1:76" s="33" customFormat="1" ht="15.75">
      <c r="A26" s="872"/>
      <c r="B26" s="873"/>
      <c r="C26" s="874"/>
      <c r="D26" s="884"/>
      <c r="E26" s="874"/>
      <c r="F26" s="462" t="s">
        <v>431</v>
      </c>
      <c r="G26" s="384"/>
      <c r="H26" s="384">
        <v>2</v>
      </c>
      <c r="I26" s="66"/>
      <c r="J26" s="384">
        <f t="shared" si="20"/>
        <v>2</v>
      </c>
      <c r="K26" s="69">
        <v>18</v>
      </c>
      <c r="L26" s="74">
        <f t="shared" si="2"/>
        <v>0.1111111111111111</v>
      </c>
      <c r="M26" s="85">
        <v>9505</v>
      </c>
      <c r="N26" s="58">
        <f t="shared" si="21"/>
        <v>1056.1111111111111</v>
      </c>
      <c r="O26" s="65">
        <f>'[2]коэф. Школа (2)'!J22</f>
        <v>1142.5888888888887</v>
      </c>
      <c r="P26" s="64">
        <f>'[2]коэф. Школа (2)'!T22</f>
        <v>1490.3333333333333</v>
      </c>
      <c r="Q26" s="874"/>
      <c r="R26" s="50">
        <v>0.25</v>
      </c>
      <c r="S26" s="59">
        <f t="shared" si="3"/>
        <v>264.02777777777777</v>
      </c>
      <c r="T26" s="61"/>
      <c r="U26" s="59"/>
      <c r="V26" s="60"/>
      <c r="W26" s="59"/>
      <c r="X26" s="58">
        <f t="shared" si="4"/>
        <v>264.02777777777777</v>
      </c>
      <c r="Y26" s="77"/>
      <c r="Z26" s="48"/>
      <c r="AA26" s="77"/>
      <c r="AB26" s="48"/>
      <c r="AC26" s="77"/>
      <c r="AD26" s="48"/>
      <c r="AE26" s="50">
        <v>0.15</v>
      </c>
      <c r="AF26" s="48">
        <f t="shared" si="22"/>
        <v>158.41666666666666</v>
      </c>
      <c r="AG26" s="77"/>
      <c r="AH26" s="48"/>
      <c r="AI26" s="48"/>
      <c r="AJ26" s="78"/>
      <c r="AK26" s="77"/>
      <c r="AL26" s="48"/>
      <c r="AM26" s="55"/>
      <c r="AN26" s="56"/>
      <c r="AO26" s="77"/>
      <c r="AP26" s="48"/>
      <c r="AQ26" s="55"/>
      <c r="AR26" s="48"/>
      <c r="AS26" s="55"/>
      <c r="AT26" s="54"/>
      <c r="AU26" s="55"/>
      <c r="AV26" s="54"/>
      <c r="AW26" s="50">
        <v>0.25</v>
      </c>
      <c r="AX26" s="59">
        <f t="shared" si="23"/>
        <v>264.02777777777777</v>
      </c>
      <c r="AY26" s="55"/>
      <c r="AZ26" s="54"/>
      <c r="BA26" s="55"/>
      <c r="BB26" s="54"/>
      <c r="BC26" s="58">
        <f t="shared" si="5"/>
        <v>422.44444444444446</v>
      </c>
      <c r="BD26" s="81">
        <f t="shared" si="6"/>
        <v>1829.0611111111111</v>
      </c>
      <c r="BE26" s="50">
        <v>0.6</v>
      </c>
      <c r="BF26" s="59">
        <f t="shared" si="7"/>
        <v>1097.4366666666667</v>
      </c>
      <c r="BG26" s="50">
        <v>0.8</v>
      </c>
      <c r="BH26" s="59">
        <f t="shared" si="8"/>
        <v>1463.248888888889</v>
      </c>
      <c r="BI26" s="81">
        <f t="shared" si="9"/>
        <v>4389.7466666666669</v>
      </c>
      <c r="BJ26" s="64">
        <f t="shared" si="10"/>
        <v>2176.8055555555557</v>
      </c>
      <c r="BK26" s="50">
        <v>0.6</v>
      </c>
      <c r="BL26" s="59">
        <f t="shared" si="11"/>
        <v>1306.0833333333333</v>
      </c>
      <c r="BM26" s="50">
        <v>0.8</v>
      </c>
      <c r="BN26" s="59">
        <f t="shared" si="12"/>
        <v>1741.4444444444446</v>
      </c>
      <c r="BO26" s="64">
        <f t="shared" si="13"/>
        <v>5224.333333333333</v>
      </c>
      <c r="BP26" s="461">
        <f t="shared" si="14"/>
        <v>1306.0833333333333</v>
      </c>
      <c r="BQ26" s="42">
        <f t="shared" si="15"/>
        <v>6530.4166666666661</v>
      </c>
      <c r="BR26" s="42">
        <f t="shared" si="16"/>
        <v>78365</v>
      </c>
      <c r="BS26" s="42"/>
      <c r="BT26" s="42">
        <v>0</v>
      </c>
      <c r="BU26" s="42">
        <f t="shared" si="17"/>
        <v>78365</v>
      </c>
      <c r="BV26" s="41">
        <v>0</v>
      </c>
      <c r="BW26" s="40">
        <f t="shared" si="18"/>
        <v>78365</v>
      </c>
      <c r="BX26" s="40">
        <f t="shared" si="19"/>
        <v>23666.23</v>
      </c>
    </row>
    <row r="27" spans="1:76" s="33" customFormat="1" ht="15.75">
      <c r="A27" s="872"/>
      <c r="B27" s="873"/>
      <c r="C27" s="874"/>
      <c r="D27" s="884"/>
      <c r="E27" s="874"/>
      <c r="F27" s="83" t="s">
        <v>433</v>
      </c>
      <c r="G27" s="66"/>
      <c r="H27" s="86">
        <v>2</v>
      </c>
      <c r="I27" s="66"/>
      <c r="J27" s="86">
        <f t="shared" si="20"/>
        <v>2</v>
      </c>
      <c r="K27" s="692">
        <v>18</v>
      </c>
      <c r="L27" s="722">
        <f t="shared" si="2"/>
        <v>0.1111111111111111</v>
      </c>
      <c r="M27" s="85">
        <v>9505</v>
      </c>
      <c r="N27" s="58">
        <f t="shared" si="21"/>
        <v>1056.1111111111111</v>
      </c>
      <c r="O27" s="65"/>
      <c r="P27" s="64"/>
      <c r="Q27" s="874"/>
      <c r="R27" s="50">
        <v>0.25</v>
      </c>
      <c r="S27" s="59">
        <f t="shared" si="3"/>
        <v>264.02777777777777</v>
      </c>
      <c r="T27" s="61"/>
      <c r="U27" s="59"/>
      <c r="V27" s="60"/>
      <c r="W27" s="59"/>
      <c r="X27" s="58">
        <f t="shared" si="4"/>
        <v>264.02777777777777</v>
      </c>
      <c r="Y27" s="77"/>
      <c r="Z27" s="691"/>
      <c r="AA27" s="50"/>
      <c r="AB27" s="691"/>
      <c r="AC27" s="50"/>
      <c r="AD27" s="691"/>
      <c r="AE27" s="77"/>
      <c r="AF27" s="691"/>
      <c r="AG27" s="77"/>
      <c r="AH27" s="691"/>
      <c r="AI27" s="691"/>
      <c r="AJ27" s="693"/>
      <c r="AK27" s="50"/>
      <c r="AL27" s="691"/>
      <c r="AM27" s="55"/>
      <c r="AN27" s="694"/>
      <c r="AO27" s="82"/>
      <c r="AP27" s="691"/>
      <c r="AQ27" s="55"/>
      <c r="AR27" s="691"/>
      <c r="AS27" s="55"/>
      <c r="AT27" s="54"/>
      <c r="AU27" s="55"/>
      <c r="AV27" s="54"/>
      <c r="AW27" s="50">
        <v>0.25</v>
      </c>
      <c r="AX27" s="59">
        <f t="shared" si="23"/>
        <v>264.02777777777777</v>
      </c>
      <c r="AY27" s="55"/>
      <c r="AZ27" s="54"/>
      <c r="BA27" s="55"/>
      <c r="BB27" s="54"/>
      <c r="BC27" s="58">
        <f t="shared" si="5"/>
        <v>264.02777777777777</v>
      </c>
      <c r="BD27" s="81">
        <f t="shared" si="6"/>
        <v>528.05555555555554</v>
      </c>
      <c r="BE27" s="50">
        <v>0.6</v>
      </c>
      <c r="BF27" s="59">
        <f t="shared" si="7"/>
        <v>316.83333333333331</v>
      </c>
      <c r="BG27" s="50">
        <v>0.8</v>
      </c>
      <c r="BH27" s="59">
        <f t="shared" si="8"/>
        <v>422.44444444444446</v>
      </c>
      <c r="BI27" s="81">
        <f t="shared" si="9"/>
        <v>1267.3333333333335</v>
      </c>
      <c r="BJ27" s="64">
        <f t="shared" si="10"/>
        <v>528.05555555555554</v>
      </c>
      <c r="BK27" s="50">
        <v>0.6</v>
      </c>
      <c r="BL27" s="59">
        <f t="shared" si="11"/>
        <v>316.83333333333331</v>
      </c>
      <c r="BM27" s="50">
        <v>0.8</v>
      </c>
      <c r="BN27" s="59">
        <f t="shared" si="12"/>
        <v>422.44444444444446</v>
      </c>
      <c r="BO27" s="64">
        <f t="shared" si="13"/>
        <v>1267.3333333333335</v>
      </c>
      <c r="BP27" s="461">
        <f t="shared" si="14"/>
        <v>316.83333333333337</v>
      </c>
      <c r="BQ27" s="42">
        <f t="shared" si="15"/>
        <v>1584.166666666667</v>
      </c>
      <c r="BR27" s="42">
        <f t="shared" si="16"/>
        <v>19010.000000000004</v>
      </c>
      <c r="BS27" s="42"/>
      <c r="BT27" s="42"/>
      <c r="BU27" s="42">
        <f t="shared" si="17"/>
        <v>19010.000000000004</v>
      </c>
      <c r="BV27" s="41"/>
      <c r="BW27" s="40"/>
      <c r="BX27" s="40"/>
    </row>
    <row r="28" spans="1:76" s="33" customFormat="1" ht="15.75">
      <c r="A28" s="872"/>
      <c r="B28" s="873"/>
      <c r="C28" s="874"/>
      <c r="D28" s="884"/>
      <c r="E28" s="874"/>
      <c r="F28" s="691" t="s">
        <v>37</v>
      </c>
      <c r="G28" s="66"/>
      <c r="H28" s="384">
        <v>6</v>
      </c>
      <c r="I28" s="66"/>
      <c r="J28" s="384">
        <f t="shared" ref="J28" si="24">G28+H28+I28</f>
        <v>6</v>
      </c>
      <c r="K28" s="692">
        <v>18</v>
      </c>
      <c r="L28" s="74">
        <f t="shared" si="2"/>
        <v>0.33333333333333331</v>
      </c>
      <c r="M28" s="85">
        <v>9505</v>
      </c>
      <c r="N28" s="58">
        <f t="shared" ref="N28" si="25">M28*L28</f>
        <v>3168.333333333333</v>
      </c>
      <c r="O28" s="65">
        <f>'[2]коэф. Школа (2)'!J19</f>
        <v>536.52</v>
      </c>
      <c r="P28" s="64">
        <f>'[2]коэф. Школа (2)'!T19</f>
        <v>724.30200000000002</v>
      </c>
      <c r="Q28" s="874"/>
      <c r="R28" s="50">
        <v>0.25</v>
      </c>
      <c r="S28" s="59">
        <f t="shared" ref="S28" si="26">N28*R28</f>
        <v>792.08333333333326</v>
      </c>
      <c r="T28" s="61"/>
      <c r="U28" s="59"/>
      <c r="V28" s="60"/>
      <c r="W28" s="59"/>
      <c r="X28" s="58">
        <f t="shared" ref="X28" si="27">S28+U28+W28</f>
        <v>792.08333333333326</v>
      </c>
      <c r="Y28" s="77"/>
      <c r="Z28" s="691"/>
      <c r="AA28" s="77"/>
      <c r="AB28" s="691"/>
      <c r="AC28" s="77"/>
      <c r="AD28" s="691"/>
      <c r="AE28" s="50">
        <v>0.15</v>
      </c>
      <c r="AF28" s="691">
        <f t="shared" ref="AF28" si="28">AE28*N28</f>
        <v>475.24999999999994</v>
      </c>
      <c r="AG28" s="77"/>
      <c r="AH28" s="691"/>
      <c r="AI28" s="691"/>
      <c r="AJ28" s="693"/>
      <c r="AK28" s="77"/>
      <c r="AL28" s="691"/>
      <c r="AM28" s="55"/>
      <c r="AN28" s="694"/>
      <c r="AO28" s="77"/>
      <c r="AP28" s="691"/>
      <c r="AQ28" s="55"/>
      <c r="AR28" s="691"/>
      <c r="AS28" s="55"/>
      <c r="AT28" s="54"/>
      <c r="AU28" s="55"/>
      <c r="AV28" s="54"/>
      <c r="AW28" s="50">
        <v>0.25</v>
      </c>
      <c r="AX28" s="59">
        <f t="shared" ref="AX28" si="29">N28*AW28</f>
        <v>792.08333333333326</v>
      </c>
      <c r="AY28" s="55"/>
      <c r="AZ28" s="54"/>
      <c r="BA28" s="55"/>
      <c r="BB28" s="54"/>
      <c r="BC28" s="58">
        <f t="shared" ref="BC28" si="30">Z28+AB28+AD28+AF28+AH28+AJ28+AL28+AN28+AP28+AR28+AT28+AV28+AX28+AZ28+BB28</f>
        <v>1267.3333333333333</v>
      </c>
      <c r="BD28" s="81">
        <f t="shared" ref="BD28" si="31">O28+X28+BC28</f>
        <v>2595.9366666666665</v>
      </c>
      <c r="BE28" s="50">
        <v>0.6</v>
      </c>
      <c r="BF28" s="59">
        <f t="shared" ref="BF28" si="32">BD28*BE28</f>
        <v>1557.5619999999999</v>
      </c>
      <c r="BG28" s="50">
        <v>0.8</v>
      </c>
      <c r="BH28" s="59">
        <f t="shared" ref="BH28" si="33">BD28*BG28</f>
        <v>2076.7493333333332</v>
      </c>
      <c r="BI28" s="81">
        <f t="shared" ref="BI28" si="34">BD28+BF28+BH28</f>
        <v>6230.2479999999996</v>
      </c>
      <c r="BJ28" s="64">
        <f t="shared" ref="BJ28" si="35">P28+X28+BC28</f>
        <v>2783.7186666666666</v>
      </c>
      <c r="BK28" s="50">
        <v>0.6</v>
      </c>
      <c r="BL28" s="59">
        <f t="shared" ref="BL28" si="36">BJ28*BK28</f>
        <v>1670.2311999999999</v>
      </c>
      <c r="BM28" s="50">
        <v>0.8</v>
      </c>
      <c r="BN28" s="59">
        <f t="shared" ref="BN28" si="37">BJ28*BM28</f>
        <v>2226.9749333333334</v>
      </c>
      <c r="BO28" s="64">
        <f t="shared" ref="BO28" si="38">BJ28+BL28+BN28</f>
        <v>6680.9248000000007</v>
      </c>
      <c r="BP28" s="461">
        <f t="shared" ref="BP28" si="39">BO28*(25/100)</f>
        <v>1670.2312000000002</v>
      </c>
      <c r="BQ28" s="42">
        <f t="shared" ref="BQ28" si="40">BO28+BP28</f>
        <v>8351.1560000000009</v>
      </c>
      <c r="BR28" s="42">
        <f t="shared" ref="BR28" si="41">BQ28*12</f>
        <v>100213.872</v>
      </c>
      <c r="BS28" s="42"/>
      <c r="BT28" s="42">
        <v>0</v>
      </c>
      <c r="BU28" s="42">
        <f t="shared" ref="BU28" si="42">SUM(BR28:BS28)</f>
        <v>100213.872</v>
      </c>
      <c r="BV28" s="41">
        <v>0</v>
      </c>
      <c r="BW28" s="40">
        <f t="shared" ref="BW28" si="43">SUM(BU28:BV28)</f>
        <v>100213.872</v>
      </c>
      <c r="BX28" s="40">
        <f t="shared" ref="BX28" si="44">BW28*30.2%</f>
        <v>30264.589344</v>
      </c>
    </row>
    <row r="29" spans="1:76" s="33" customFormat="1" ht="15.75">
      <c r="A29" s="872"/>
      <c r="B29" s="873"/>
      <c r="C29" s="874"/>
      <c r="D29" s="884"/>
      <c r="E29" s="874"/>
      <c r="F29" s="728" t="s">
        <v>501</v>
      </c>
      <c r="G29" s="727"/>
      <c r="H29" s="727">
        <v>4</v>
      </c>
      <c r="I29" s="727"/>
      <c r="J29" s="727">
        <v>4</v>
      </c>
      <c r="K29" s="724">
        <v>18</v>
      </c>
      <c r="L29" s="729">
        <v>0.22</v>
      </c>
      <c r="M29" s="85">
        <v>9505</v>
      </c>
      <c r="N29" s="58"/>
      <c r="O29" s="65"/>
      <c r="P29" s="64"/>
      <c r="Q29" s="874"/>
      <c r="R29" s="50"/>
      <c r="S29" s="59"/>
      <c r="T29" s="61"/>
      <c r="U29" s="59"/>
      <c r="V29" s="60"/>
      <c r="W29" s="59"/>
      <c r="X29" s="58"/>
      <c r="Y29" s="77"/>
      <c r="Z29" s="691"/>
      <c r="AA29" s="50"/>
      <c r="AB29" s="691"/>
      <c r="AC29" s="50"/>
      <c r="AD29" s="691"/>
      <c r="AE29" s="77"/>
      <c r="AF29" s="691"/>
      <c r="AG29" s="77"/>
      <c r="AH29" s="691"/>
      <c r="AI29" s="691"/>
      <c r="AJ29" s="693"/>
      <c r="AK29" s="50"/>
      <c r="AL29" s="691"/>
      <c r="AM29" s="55"/>
      <c r="AN29" s="694"/>
      <c r="AO29" s="82"/>
      <c r="AP29" s="691"/>
      <c r="AQ29" s="55"/>
      <c r="AR29" s="691"/>
      <c r="AS29" s="55"/>
      <c r="AT29" s="54"/>
      <c r="AU29" s="55"/>
      <c r="AV29" s="54"/>
      <c r="AW29" s="50"/>
      <c r="AX29" s="59"/>
      <c r="AY29" s="55"/>
      <c r="AZ29" s="54"/>
      <c r="BA29" s="55"/>
      <c r="BB29" s="54"/>
      <c r="BC29" s="58"/>
      <c r="BD29" s="81"/>
      <c r="BE29" s="50"/>
      <c r="BF29" s="59"/>
      <c r="BG29" s="50"/>
      <c r="BH29" s="59"/>
      <c r="BI29" s="81"/>
      <c r="BJ29" s="64"/>
      <c r="BK29" s="50"/>
      <c r="BL29" s="59"/>
      <c r="BM29" s="50"/>
      <c r="BN29" s="59"/>
      <c r="BO29" s="64"/>
      <c r="BP29" s="461"/>
      <c r="BQ29" s="42"/>
      <c r="BR29" s="42"/>
      <c r="BS29" s="42"/>
      <c r="BT29" s="42"/>
      <c r="BU29" s="42"/>
      <c r="BV29" s="41"/>
      <c r="BW29" s="40"/>
      <c r="BX29" s="40"/>
    </row>
    <row r="30" spans="1:76" s="33" customFormat="1" ht="15.75">
      <c r="A30" s="872"/>
      <c r="B30" s="873"/>
      <c r="C30" s="874"/>
      <c r="D30" s="884"/>
      <c r="E30" s="874"/>
      <c r="F30" s="728" t="s">
        <v>506</v>
      </c>
      <c r="G30" s="727"/>
      <c r="H30" s="727">
        <v>2</v>
      </c>
      <c r="I30" s="727"/>
      <c r="J30" s="727">
        <v>2</v>
      </c>
      <c r="K30" s="724">
        <v>18</v>
      </c>
      <c r="L30" s="729">
        <f t="shared" si="2"/>
        <v>0.1111111111111111</v>
      </c>
      <c r="M30" s="85">
        <v>9505</v>
      </c>
      <c r="N30" s="58"/>
      <c r="O30" s="65"/>
      <c r="P30" s="64"/>
      <c r="Q30" s="874"/>
      <c r="R30" s="50"/>
      <c r="S30" s="59"/>
      <c r="T30" s="61"/>
      <c r="U30" s="59"/>
      <c r="V30" s="60"/>
      <c r="W30" s="59"/>
      <c r="X30" s="58"/>
      <c r="Y30" s="77"/>
      <c r="Z30" s="691"/>
      <c r="AA30" s="50"/>
      <c r="AB30" s="691"/>
      <c r="AC30" s="50"/>
      <c r="AD30" s="691"/>
      <c r="AE30" s="77"/>
      <c r="AF30" s="691"/>
      <c r="AG30" s="77"/>
      <c r="AH30" s="691"/>
      <c r="AI30" s="691"/>
      <c r="AJ30" s="693"/>
      <c r="AK30" s="50"/>
      <c r="AL30" s="691"/>
      <c r="AM30" s="55"/>
      <c r="AN30" s="694"/>
      <c r="AO30" s="82"/>
      <c r="AP30" s="691"/>
      <c r="AQ30" s="55"/>
      <c r="AR30" s="691"/>
      <c r="AS30" s="55"/>
      <c r="AT30" s="54"/>
      <c r="AU30" s="55"/>
      <c r="AV30" s="54"/>
      <c r="AW30" s="50"/>
      <c r="AX30" s="59"/>
      <c r="AY30" s="55"/>
      <c r="AZ30" s="54"/>
      <c r="BA30" s="55"/>
      <c r="BB30" s="54"/>
      <c r="BC30" s="58"/>
      <c r="BD30" s="81"/>
      <c r="BE30" s="50"/>
      <c r="BF30" s="59"/>
      <c r="BG30" s="50"/>
      <c r="BH30" s="59"/>
      <c r="BI30" s="81"/>
      <c r="BJ30" s="64"/>
      <c r="BK30" s="50"/>
      <c r="BL30" s="59"/>
      <c r="BM30" s="50"/>
      <c r="BN30" s="59"/>
      <c r="BO30" s="64"/>
      <c r="BP30" s="461"/>
      <c r="BQ30" s="42"/>
      <c r="BR30" s="42"/>
      <c r="BS30" s="42"/>
      <c r="BT30" s="42"/>
      <c r="BU30" s="42"/>
      <c r="BV30" s="41"/>
      <c r="BW30" s="40"/>
      <c r="BX30" s="40"/>
    </row>
    <row r="31" spans="1:76" s="33" customFormat="1" ht="31.5">
      <c r="A31" s="872"/>
      <c r="B31" s="873"/>
      <c r="C31" s="874"/>
      <c r="D31" s="884"/>
      <c r="E31" s="874"/>
      <c r="F31" s="728" t="s">
        <v>507</v>
      </c>
      <c r="G31" s="727"/>
      <c r="H31" s="727">
        <v>1</v>
      </c>
      <c r="I31" s="727"/>
      <c r="J31" s="727">
        <v>1</v>
      </c>
      <c r="K31" s="724">
        <v>18</v>
      </c>
      <c r="L31" s="729">
        <f t="shared" si="2"/>
        <v>5.5555555555555552E-2</v>
      </c>
      <c r="M31" s="85">
        <v>9505</v>
      </c>
      <c r="N31" s="58"/>
      <c r="O31" s="65"/>
      <c r="P31" s="64"/>
      <c r="Q31" s="874"/>
      <c r="R31" s="50"/>
      <c r="S31" s="59"/>
      <c r="T31" s="61"/>
      <c r="U31" s="59"/>
      <c r="V31" s="60"/>
      <c r="W31" s="59"/>
      <c r="X31" s="58"/>
      <c r="Y31" s="77"/>
      <c r="Z31" s="691"/>
      <c r="AA31" s="50"/>
      <c r="AB31" s="691"/>
      <c r="AC31" s="50"/>
      <c r="AD31" s="691"/>
      <c r="AE31" s="77"/>
      <c r="AF31" s="691"/>
      <c r="AG31" s="77"/>
      <c r="AH31" s="691"/>
      <c r="AI31" s="691"/>
      <c r="AJ31" s="693"/>
      <c r="AK31" s="50"/>
      <c r="AL31" s="691"/>
      <c r="AM31" s="55"/>
      <c r="AN31" s="694"/>
      <c r="AO31" s="82"/>
      <c r="AP31" s="691"/>
      <c r="AQ31" s="55"/>
      <c r="AR31" s="691"/>
      <c r="AS31" s="55"/>
      <c r="AT31" s="54"/>
      <c r="AU31" s="55"/>
      <c r="AV31" s="54"/>
      <c r="AW31" s="50"/>
      <c r="AX31" s="59"/>
      <c r="AY31" s="55"/>
      <c r="AZ31" s="54"/>
      <c r="BA31" s="55"/>
      <c r="BB31" s="54"/>
      <c r="BC31" s="58"/>
      <c r="BD31" s="81"/>
      <c r="BE31" s="50"/>
      <c r="BF31" s="59"/>
      <c r="BG31" s="50"/>
      <c r="BH31" s="59"/>
      <c r="BI31" s="81"/>
      <c r="BJ31" s="64"/>
      <c r="BK31" s="50"/>
      <c r="BL31" s="59"/>
      <c r="BM31" s="50"/>
      <c r="BN31" s="59"/>
      <c r="BO31" s="64"/>
      <c r="BP31" s="461"/>
      <c r="BQ31" s="42"/>
      <c r="BR31" s="42"/>
      <c r="BS31" s="42"/>
      <c r="BT31" s="42"/>
      <c r="BU31" s="42"/>
      <c r="BV31" s="41"/>
      <c r="BW31" s="40"/>
      <c r="BX31" s="40"/>
    </row>
    <row r="32" spans="1:76" s="87" customFormat="1" ht="15.75">
      <c r="A32" s="453"/>
      <c r="B32" s="454"/>
      <c r="C32" s="455"/>
      <c r="D32" s="456"/>
      <c r="E32" s="455"/>
      <c r="F32" s="455"/>
      <c r="G32" s="457"/>
      <c r="H32" s="457"/>
      <c r="I32" s="457"/>
      <c r="J32" s="720">
        <f>SUM(J24:J31)</f>
        <v>30</v>
      </c>
      <c r="K32" s="457">
        <v>18</v>
      </c>
      <c r="L32" s="52">
        <f>SUM(L24:L31)</f>
        <v>1.6644444444444446</v>
      </c>
      <c r="M32" s="457"/>
      <c r="N32" s="459">
        <f>SUM(N24:N31)</f>
        <v>12145.277777777777</v>
      </c>
      <c r="O32" s="457">
        <f>SUM(O24:O31)</f>
        <v>10819.820000000002</v>
      </c>
      <c r="P32" s="457">
        <f>SUM(P24:P31)</f>
        <v>14137.302</v>
      </c>
      <c r="Q32" s="463"/>
      <c r="R32" s="457"/>
      <c r="S32" s="457">
        <f>SUM(S24:S31)</f>
        <v>3036.3194444444443</v>
      </c>
      <c r="T32" s="457">
        <f>SUM(T24:T31)</f>
        <v>0</v>
      </c>
      <c r="U32" s="457">
        <f>SUM(U24:U31)</f>
        <v>0</v>
      </c>
      <c r="V32" s="457">
        <f>SUM(V24:V31)</f>
        <v>0</v>
      </c>
      <c r="W32" s="457">
        <f>SUM(W24:W31)</f>
        <v>0</v>
      </c>
      <c r="X32" s="457"/>
      <c r="Y32" s="457"/>
      <c r="Z32" s="457"/>
      <c r="AA32" s="457"/>
      <c r="AB32" s="457"/>
      <c r="AC32" s="457"/>
      <c r="AD32" s="457"/>
      <c r="AE32" s="457"/>
      <c r="AF32" s="457">
        <f>SUM(AF24:AF31)</f>
        <v>1663.375</v>
      </c>
      <c r="AG32" s="457"/>
      <c r="AH32" s="457"/>
      <c r="AI32" s="457"/>
      <c r="AJ32" s="457"/>
      <c r="AK32" s="457"/>
      <c r="AL32" s="457"/>
      <c r="AM32" s="457"/>
      <c r="AN32" s="457"/>
      <c r="AO32" s="457"/>
      <c r="AP32" s="457"/>
      <c r="AQ32" s="457"/>
      <c r="AR32" s="457"/>
      <c r="AS32" s="457"/>
      <c r="AT32" s="457"/>
      <c r="AU32" s="457"/>
      <c r="AV32" s="457"/>
      <c r="AW32" s="457"/>
      <c r="AX32" s="457">
        <f>SUM(AX24:AX31)</f>
        <v>3036.3194444444443</v>
      </c>
      <c r="AY32" s="457"/>
      <c r="AZ32" s="457"/>
      <c r="BA32" s="457"/>
      <c r="BB32" s="457"/>
      <c r="BC32" s="457"/>
      <c r="BD32" s="457"/>
      <c r="BE32" s="457"/>
      <c r="BF32" s="457"/>
      <c r="BG32" s="457"/>
      <c r="BH32" s="457"/>
      <c r="BI32" s="457"/>
      <c r="BJ32" s="457"/>
      <c r="BK32" s="457"/>
      <c r="BL32" s="457"/>
      <c r="BM32" s="457"/>
      <c r="BN32" s="457"/>
      <c r="BO32" s="457"/>
      <c r="BP32" s="460">
        <f t="shared" ref="BP32:BX32" si="45">SUM(BP24:BP31)</f>
        <v>13123.989533333335</v>
      </c>
      <c r="BQ32" s="460">
        <f t="shared" si="45"/>
        <v>65619.94766666666</v>
      </c>
      <c r="BR32" s="460">
        <f t="shared" si="45"/>
        <v>787439.37199999997</v>
      </c>
      <c r="BS32" s="460">
        <f t="shared" si="45"/>
        <v>0</v>
      </c>
      <c r="BT32" s="460">
        <f t="shared" si="45"/>
        <v>0</v>
      </c>
      <c r="BU32" s="460">
        <f t="shared" si="45"/>
        <v>787439.37199999997</v>
      </c>
      <c r="BV32" s="460">
        <f t="shared" si="45"/>
        <v>0</v>
      </c>
      <c r="BW32" s="460">
        <f t="shared" si="45"/>
        <v>768429.37199999997</v>
      </c>
      <c r="BX32" s="460">
        <f t="shared" si="45"/>
        <v>232065.67034400001</v>
      </c>
    </row>
    <row r="33" spans="1:76" s="33" customFormat="1" ht="31.5">
      <c r="A33" s="872">
        <v>3</v>
      </c>
      <c r="B33" s="873" t="s">
        <v>18</v>
      </c>
      <c r="C33" s="874" t="s">
        <v>21</v>
      </c>
      <c r="D33" s="884">
        <v>4</v>
      </c>
      <c r="E33" s="874" t="s">
        <v>15</v>
      </c>
      <c r="F33" s="48" t="s">
        <v>45</v>
      </c>
      <c r="G33" s="66"/>
      <c r="H33" s="384">
        <v>5</v>
      </c>
      <c r="I33" s="384"/>
      <c r="J33" s="384">
        <f>G33+H33+I33</f>
        <v>5</v>
      </c>
      <c r="K33" s="69">
        <v>18</v>
      </c>
      <c r="L33" s="74">
        <f>J33/K33</f>
        <v>0.27777777777777779</v>
      </c>
      <c r="M33" s="85">
        <v>9505</v>
      </c>
      <c r="N33" s="58">
        <f>M33*L33</f>
        <v>2640.2777777777778</v>
      </c>
      <c r="O33" s="65">
        <f>'[2]коэф. Школа (2)'!J25</f>
        <v>2856.4722222222222</v>
      </c>
      <c r="P33" s="64">
        <f>'[2]коэф. Школа (2)'!T25</f>
        <v>3725.8333333333335</v>
      </c>
      <c r="Q33" s="875">
        <v>8</v>
      </c>
      <c r="R33" s="50">
        <v>0.25</v>
      </c>
      <c r="S33" s="59">
        <f t="shared" ref="S33:S37" si="46">N33*R33</f>
        <v>660.06944444444446</v>
      </c>
      <c r="T33" s="61"/>
      <c r="U33" s="59"/>
      <c r="V33" s="60"/>
      <c r="W33" s="59"/>
      <c r="X33" s="58">
        <f t="shared" ref="X33:X37" si="47">S33+U33+W33</f>
        <v>660.06944444444446</v>
      </c>
      <c r="Y33" s="77"/>
      <c r="Z33" s="48"/>
      <c r="AA33" s="77"/>
      <c r="AB33" s="48"/>
      <c r="AC33" s="77"/>
      <c r="AD33" s="48"/>
      <c r="AE33" s="77"/>
      <c r="AF33" s="48"/>
      <c r="AG33" s="77"/>
      <c r="AH33" s="48"/>
      <c r="AI33" s="876">
        <v>2700</v>
      </c>
      <c r="AJ33" s="78">
        <f>AI33/14*Q33</f>
        <v>1542.8571428571429</v>
      </c>
      <c r="AK33" s="50">
        <v>0.1</v>
      </c>
      <c r="AL33" s="48">
        <f>AK33*M33</f>
        <v>950.5</v>
      </c>
      <c r="AM33" s="55"/>
      <c r="AN33" s="56"/>
      <c r="AO33" s="82"/>
      <c r="AP33" s="48"/>
      <c r="AQ33" s="55"/>
      <c r="AR33" s="48"/>
      <c r="AS33" s="55"/>
      <c r="AT33" s="54"/>
      <c r="AU33" s="55"/>
      <c r="AV33" s="54"/>
      <c r="AW33" s="50">
        <v>0.25</v>
      </c>
      <c r="AX33" s="59">
        <f t="shared" ref="AX33:AX37" si="48">N33*AW33</f>
        <v>660.06944444444446</v>
      </c>
      <c r="AY33" s="55"/>
      <c r="AZ33" s="54"/>
      <c r="BA33" s="55"/>
      <c r="BB33" s="54"/>
      <c r="BC33" s="58">
        <f t="shared" ref="BC33:BC37" si="49">Z33+AB33+AD33+AF33+AH33+AJ33+AL33+AN33+AP33+AR33+AT33+AV33+AX33+AZ33+BB33</f>
        <v>3153.4265873015875</v>
      </c>
      <c r="BD33" s="81">
        <f t="shared" ref="BD33:BD37" si="50">O33+X33+BC33</f>
        <v>6669.9682539682544</v>
      </c>
      <c r="BE33" s="50">
        <v>0.6</v>
      </c>
      <c r="BF33" s="59">
        <f t="shared" ref="BF33:BF37" si="51">BD33*BE33</f>
        <v>4001.9809523809527</v>
      </c>
      <c r="BG33" s="50">
        <v>0.8</v>
      </c>
      <c r="BH33" s="59">
        <f t="shared" ref="BH33:BH37" si="52">BD33*BG33</f>
        <v>5335.9746031746035</v>
      </c>
      <c r="BI33" s="81">
        <f t="shared" ref="BI33:BI37" si="53">BD33+BF33+BH33</f>
        <v>16007.923809523811</v>
      </c>
      <c r="BJ33" s="64">
        <f t="shared" ref="BJ33:BJ37" si="54">P33+X33+BC33</f>
        <v>7539.3293650793657</v>
      </c>
      <c r="BK33" s="50">
        <v>0.6</v>
      </c>
      <c r="BL33" s="59">
        <f t="shared" ref="BL33:BL37" si="55">BJ33*BK33</f>
        <v>4523.5976190476194</v>
      </c>
      <c r="BM33" s="50">
        <v>0.8</v>
      </c>
      <c r="BN33" s="59">
        <f t="shared" ref="BN33:BN37" si="56">BJ33*BM33</f>
        <v>6031.4634920634926</v>
      </c>
      <c r="BO33" s="64">
        <f t="shared" ref="BO33:BO37" si="57">BJ33+BL33+BN33</f>
        <v>18094.390476190478</v>
      </c>
      <c r="BP33" s="461">
        <f t="shared" ref="BP33:BP37" si="58">BO33*(25/100)</f>
        <v>4523.5976190476194</v>
      </c>
      <c r="BQ33" s="42">
        <f t="shared" ref="BQ33:BQ37" si="59">BO33+BP33</f>
        <v>22617.988095238099</v>
      </c>
      <c r="BR33" s="42">
        <f t="shared" ref="BR33:BR37" si="60">BQ33*12</f>
        <v>271415.85714285716</v>
      </c>
      <c r="BS33" s="42"/>
      <c r="BT33" s="42">
        <v>0</v>
      </c>
      <c r="BU33" s="42">
        <f t="shared" ref="BU33:BU37" si="61">SUM(BR33:BS33)</f>
        <v>271415.85714285716</v>
      </c>
      <c r="BV33" s="41">
        <v>0</v>
      </c>
      <c r="BW33" s="40">
        <f>SUM(BU33:BV33)</f>
        <v>271415.85714285716</v>
      </c>
      <c r="BX33" s="40">
        <f>BW33*30.2%</f>
        <v>81967.588857142866</v>
      </c>
    </row>
    <row r="34" spans="1:76" s="33" customFormat="1" ht="15.75">
      <c r="A34" s="872"/>
      <c r="B34" s="873"/>
      <c r="C34" s="874"/>
      <c r="D34" s="884"/>
      <c r="E34" s="874"/>
      <c r="F34" s="48" t="s">
        <v>27</v>
      </c>
      <c r="G34" s="66"/>
      <c r="H34" s="384">
        <v>2</v>
      </c>
      <c r="I34" s="384"/>
      <c r="J34" s="384">
        <f t="shared" ref="J34:J37" si="62">G34+H34+I34</f>
        <v>2</v>
      </c>
      <c r="K34" s="69">
        <v>18</v>
      </c>
      <c r="L34" s="74">
        <f>J34/K34</f>
        <v>0.1111111111111111</v>
      </c>
      <c r="M34" s="85">
        <v>9505</v>
      </c>
      <c r="N34" s="58">
        <f t="shared" ref="N34:N37" si="63">M34*L34</f>
        <v>1056.1111111111111</v>
      </c>
      <c r="O34" s="65">
        <f>'[2]коэф. Школа (2)'!J26</f>
        <v>1142.5888888888887</v>
      </c>
      <c r="P34" s="64">
        <f>'[2]коэф. Школа (2)'!T26</f>
        <v>1490.3333333333333</v>
      </c>
      <c r="Q34" s="875"/>
      <c r="R34" s="50">
        <v>0.25</v>
      </c>
      <c r="S34" s="59">
        <f t="shared" si="46"/>
        <v>264.02777777777777</v>
      </c>
      <c r="T34" s="61"/>
      <c r="U34" s="59"/>
      <c r="V34" s="60"/>
      <c r="W34" s="59"/>
      <c r="X34" s="58">
        <f t="shared" si="47"/>
        <v>264.02777777777777</v>
      </c>
      <c r="Y34" s="50">
        <v>0.05</v>
      </c>
      <c r="Z34" s="48">
        <f>N34*Y34</f>
        <v>52.805555555555557</v>
      </c>
      <c r="AA34" s="77"/>
      <c r="AB34" s="48"/>
      <c r="AC34" s="77"/>
      <c r="AD34" s="48"/>
      <c r="AE34" s="77"/>
      <c r="AF34" s="48"/>
      <c r="AG34" s="77"/>
      <c r="AH34" s="48"/>
      <c r="AI34" s="876"/>
      <c r="AJ34" s="78"/>
      <c r="AK34" s="50"/>
      <c r="AL34" s="48"/>
      <c r="AM34" s="55"/>
      <c r="AN34" s="56"/>
      <c r="AO34" s="82"/>
      <c r="AP34" s="48"/>
      <c r="AQ34" s="55"/>
      <c r="AR34" s="48"/>
      <c r="AS34" s="55"/>
      <c r="AT34" s="54"/>
      <c r="AU34" s="55"/>
      <c r="AV34" s="54"/>
      <c r="AW34" s="50">
        <v>0.25</v>
      </c>
      <c r="AX34" s="59">
        <f t="shared" si="48"/>
        <v>264.02777777777777</v>
      </c>
      <c r="AY34" s="55"/>
      <c r="AZ34" s="54"/>
      <c r="BA34" s="55"/>
      <c r="BB34" s="54"/>
      <c r="BC34" s="58">
        <f t="shared" si="49"/>
        <v>316.83333333333331</v>
      </c>
      <c r="BD34" s="81">
        <f t="shared" si="50"/>
        <v>1723.4499999999998</v>
      </c>
      <c r="BE34" s="50">
        <v>0.6</v>
      </c>
      <c r="BF34" s="59">
        <f t="shared" si="51"/>
        <v>1034.07</v>
      </c>
      <c r="BG34" s="50">
        <v>0.8</v>
      </c>
      <c r="BH34" s="59">
        <f t="shared" si="52"/>
        <v>1378.76</v>
      </c>
      <c r="BI34" s="81">
        <f t="shared" si="53"/>
        <v>4136.28</v>
      </c>
      <c r="BJ34" s="64">
        <f t="shared" si="54"/>
        <v>2071.1944444444443</v>
      </c>
      <c r="BK34" s="50">
        <v>0.6</v>
      </c>
      <c r="BL34" s="59">
        <f t="shared" si="55"/>
        <v>1242.7166666666665</v>
      </c>
      <c r="BM34" s="50">
        <v>0.8</v>
      </c>
      <c r="BN34" s="59">
        <f t="shared" si="56"/>
        <v>1656.9555555555555</v>
      </c>
      <c r="BO34" s="64">
        <f t="shared" si="57"/>
        <v>4970.8666666666659</v>
      </c>
      <c r="BP34" s="461">
        <f t="shared" si="58"/>
        <v>1242.7166666666665</v>
      </c>
      <c r="BQ34" s="42">
        <f t="shared" si="59"/>
        <v>6213.5833333333321</v>
      </c>
      <c r="BR34" s="42">
        <f t="shared" si="60"/>
        <v>74562.999999999985</v>
      </c>
      <c r="BS34" s="42"/>
      <c r="BT34" s="42"/>
      <c r="BU34" s="42">
        <f t="shared" si="61"/>
        <v>74562.999999999985</v>
      </c>
      <c r="BV34" s="41"/>
      <c r="BW34" s="40"/>
      <c r="BX34" s="40"/>
    </row>
    <row r="35" spans="1:76" s="33" customFormat="1" ht="15.75">
      <c r="A35" s="872"/>
      <c r="B35" s="873"/>
      <c r="C35" s="874"/>
      <c r="D35" s="884"/>
      <c r="E35" s="874"/>
      <c r="F35" s="54" t="s">
        <v>44</v>
      </c>
      <c r="G35" s="384"/>
      <c r="H35" s="384">
        <v>7</v>
      </c>
      <c r="I35" s="384"/>
      <c r="J35" s="384">
        <f t="shared" ref="J35" si="64">G35+H35+I35</f>
        <v>7</v>
      </c>
      <c r="K35" s="63">
        <v>18</v>
      </c>
      <c r="L35" s="74">
        <f>J35/K35</f>
        <v>0.3888888888888889</v>
      </c>
      <c r="M35" s="85">
        <v>9505</v>
      </c>
      <c r="N35" s="58">
        <f t="shared" ref="N35" si="65">M35*L35</f>
        <v>3696.3888888888891</v>
      </c>
      <c r="O35" s="65">
        <f>'[2]коэф. Школа (2)'!J26</f>
        <v>1142.5888888888887</v>
      </c>
      <c r="P35" s="64">
        <f>'[2]коэф. Школа (2)'!T26</f>
        <v>1490.3333333333333</v>
      </c>
      <c r="Q35" s="875"/>
      <c r="R35" s="50">
        <v>0.25</v>
      </c>
      <c r="S35" s="59">
        <f t="shared" si="46"/>
        <v>924.09722222222229</v>
      </c>
      <c r="T35" s="61"/>
      <c r="U35" s="59"/>
      <c r="V35" s="60"/>
      <c r="W35" s="59"/>
      <c r="X35" s="58">
        <f t="shared" si="47"/>
        <v>924.09722222222229</v>
      </c>
      <c r="Y35" s="77"/>
      <c r="Z35" s="700"/>
      <c r="AA35" s="77"/>
      <c r="AB35" s="700"/>
      <c r="AC35" s="77"/>
      <c r="AD35" s="700"/>
      <c r="AE35" s="77"/>
      <c r="AF35" s="700"/>
      <c r="AG35" s="77"/>
      <c r="AH35" s="700"/>
      <c r="AI35" s="876"/>
      <c r="AJ35" s="701"/>
      <c r="AK35" s="50"/>
      <c r="AL35" s="700"/>
      <c r="AM35" s="55"/>
      <c r="AN35" s="702"/>
      <c r="AO35" s="82"/>
      <c r="AP35" s="700"/>
      <c r="AQ35" s="55"/>
      <c r="AR35" s="700"/>
      <c r="AS35" s="55"/>
      <c r="AT35" s="54"/>
      <c r="AU35" s="55"/>
      <c r="AV35" s="54"/>
      <c r="AW35" s="50">
        <v>0.25</v>
      </c>
      <c r="AX35" s="59">
        <f t="shared" si="48"/>
        <v>924.09722222222229</v>
      </c>
      <c r="AY35" s="55"/>
      <c r="AZ35" s="54"/>
      <c r="BA35" s="55"/>
      <c r="BB35" s="54"/>
      <c r="BC35" s="58">
        <f t="shared" si="49"/>
        <v>924.09722222222229</v>
      </c>
      <c r="BD35" s="81">
        <f t="shared" si="50"/>
        <v>2990.7833333333333</v>
      </c>
      <c r="BE35" s="50">
        <v>0.6</v>
      </c>
      <c r="BF35" s="59">
        <f t="shared" si="51"/>
        <v>1794.47</v>
      </c>
      <c r="BG35" s="50">
        <v>0.8</v>
      </c>
      <c r="BH35" s="59">
        <f t="shared" si="52"/>
        <v>2392.6266666666666</v>
      </c>
      <c r="BI35" s="81">
        <f t="shared" si="53"/>
        <v>7177.8799999999992</v>
      </c>
      <c r="BJ35" s="64">
        <f t="shared" si="54"/>
        <v>3338.5277777777778</v>
      </c>
      <c r="BK35" s="50">
        <v>0.6</v>
      </c>
      <c r="BL35" s="59">
        <f t="shared" si="55"/>
        <v>2003.1166666666666</v>
      </c>
      <c r="BM35" s="50">
        <v>0.8</v>
      </c>
      <c r="BN35" s="59">
        <f t="shared" si="56"/>
        <v>2670.8222222222225</v>
      </c>
      <c r="BO35" s="64">
        <f t="shared" si="57"/>
        <v>8012.4666666666672</v>
      </c>
      <c r="BP35" s="461">
        <f t="shared" si="58"/>
        <v>2003.1166666666668</v>
      </c>
      <c r="BQ35" s="42">
        <f t="shared" si="59"/>
        <v>10015.583333333334</v>
      </c>
      <c r="BR35" s="42">
        <f t="shared" si="60"/>
        <v>120187</v>
      </c>
      <c r="BS35" s="42"/>
      <c r="BT35" s="42">
        <v>0</v>
      </c>
      <c r="BU35" s="42">
        <f t="shared" si="61"/>
        <v>120187</v>
      </c>
      <c r="BV35" s="41">
        <v>0</v>
      </c>
      <c r="BW35" s="40">
        <f>SUM(BU35:BV35)</f>
        <v>120187</v>
      </c>
      <c r="BX35" s="40">
        <f>BW35*30.2%</f>
        <v>36296.474000000002</v>
      </c>
    </row>
    <row r="36" spans="1:76" s="33" customFormat="1" ht="15.75">
      <c r="A36" s="872"/>
      <c r="B36" s="873"/>
      <c r="C36" s="874"/>
      <c r="D36" s="884"/>
      <c r="E36" s="874"/>
      <c r="F36" s="48" t="s">
        <v>432</v>
      </c>
      <c r="G36" s="66"/>
      <c r="H36" s="384"/>
      <c r="I36" s="384">
        <v>2</v>
      </c>
      <c r="J36" s="384">
        <f t="shared" si="62"/>
        <v>2</v>
      </c>
      <c r="K36" s="69">
        <v>18</v>
      </c>
      <c r="L36" s="74">
        <f>J36/K36</f>
        <v>0.1111111111111111</v>
      </c>
      <c r="M36" s="85">
        <v>9505</v>
      </c>
      <c r="N36" s="58">
        <f t="shared" si="63"/>
        <v>1056.1111111111111</v>
      </c>
      <c r="O36" s="65">
        <f>'[2]коэф. Школа (2)'!J28</f>
        <v>1142.5888888888887</v>
      </c>
      <c r="P36" s="64">
        <f>'[2]коэф. Школа (2)'!T28</f>
        <v>1490.3333333333333</v>
      </c>
      <c r="Q36" s="875"/>
      <c r="R36" s="50">
        <v>0.25</v>
      </c>
      <c r="S36" s="59">
        <f t="shared" si="46"/>
        <v>264.02777777777777</v>
      </c>
      <c r="T36" s="61"/>
      <c r="U36" s="59"/>
      <c r="V36" s="60"/>
      <c r="W36" s="59"/>
      <c r="X36" s="58">
        <f t="shared" si="47"/>
        <v>264.02777777777777</v>
      </c>
      <c r="Y36" s="77"/>
      <c r="Z36" s="48"/>
      <c r="AA36" s="77"/>
      <c r="AB36" s="48"/>
      <c r="AC36" s="77"/>
      <c r="AD36" s="48"/>
      <c r="AE36" s="77"/>
      <c r="AF36" s="48"/>
      <c r="AG36" s="77"/>
      <c r="AH36" s="48"/>
      <c r="AI36" s="876"/>
      <c r="AJ36" s="78"/>
      <c r="AK36" s="50"/>
      <c r="AL36" s="48"/>
      <c r="AM36" s="55"/>
      <c r="AN36" s="56"/>
      <c r="AO36" s="82"/>
      <c r="AP36" s="48"/>
      <c r="AQ36" s="55"/>
      <c r="AR36" s="48"/>
      <c r="AS36" s="55"/>
      <c r="AT36" s="54"/>
      <c r="AU36" s="55"/>
      <c r="AV36" s="54"/>
      <c r="AW36" s="50">
        <v>0.25</v>
      </c>
      <c r="AX36" s="59">
        <f t="shared" si="48"/>
        <v>264.02777777777777</v>
      </c>
      <c r="AY36" s="55"/>
      <c r="AZ36" s="54"/>
      <c r="BA36" s="55"/>
      <c r="BB36" s="54"/>
      <c r="BC36" s="58">
        <f t="shared" si="49"/>
        <v>264.02777777777777</v>
      </c>
      <c r="BD36" s="81">
        <f t="shared" si="50"/>
        <v>1670.6444444444444</v>
      </c>
      <c r="BE36" s="50">
        <v>0.6</v>
      </c>
      <c r="BF36" s="59">
        <f t="shared" si="51"/>
        <v>1002.3866666666665</v>
      </c>
      <c r="BG36" s="50">
        <v>0.8</v>
      </c>
      <c r="BH36" s="59">
        <f t="shared" si="52"/>
        <v>1336.5155555555557</v>
      </c>
      <c r="BI36" s="81">
        <f t="shared" si="53"/>
        <v>4009.5466666666666</v>
      </c>
      <c r="BJ36" s="64">
        <f t="shared" si="54"/>
        <v>2018.3888888888889</v>
      </c>
      <c r="BK36" s="50">
        <v>0.6</v>
      </c>
      <c r="BL36" s="59">
        <f t="shared" si="55"/>
        <v>1211.0333333333333</v>
      </c>
      <c r="BM36" s="50">
        <v>0.8</v>
      </c>
      <c r="BN36" s="59">
        <f t="shared" si="56"/>
        <v>1614.7111111111112</v>
      </c>
      <c r="BO36" s="64">
        <f t="shared" si="57"/>
        <v>4844.1333333333332</v>
      </c>
      <c r="BP36" s="461">
        <f t="shared" si="58"/>
        <v>1211.0333333333333</v>
      </c>
      <c r="BQ36" s="42">
        <f t="shared" si="59"/>
        <v>6055.1666666666661</v>
      </c>
      <c r="BR36" s="42">
        <f t="shared" si="60"/>
        <v>72662</v>
      </c>
      <c r="BS36" s="42"/>
      <c r="BT36" s="42">
        <v>0</v>
      </c>
      <c r="BU36" s="42">
        <f t="shared" si="61"/>
        <v>72662</v>
      </c>
      <c r="BV36" s="41">
        <v>0</v>
      </c>
      <c r="BW36" s="40">
        <f>SUM(BU36:BV36)</f>
        <v>72662</v>
      </c>
      <c r="BX36" s="40">
        <f>BW36*30.2%</f>
        <v>21943.923999999999</v>
      </c>
    </row>
    <row r="37" spans="1:76" s="33" customFormat="1" ht="15.75">
      <c r="A37" s="872"/>
      <c r="B37" s="873"/>
      <c r="C37" s="874"/>
      <c r="D37" s="884"/>
      <c r="E37" s="874"/>
      <c r="F37" s="52" t="s">
        <v>24</v>
      </c>
      <c r="G37" s="86">
        <v>2</v>
      </c>
      <c r="H37" s="86">
        <v>1</v>
      </c>
      <c r="I37" s="66"/>
      <c r="J37" s="86">
        <f t="shared" si="62"/>
        <v>3</v>
      </c>
      <c r="K37" s="69">
        <v>18</v>
      </c>
      <c r="L37" s="723">
        <f>J37/K37</f>
        <v>0.16666666666666666</v>
      </c>
      <c r="M37" s="85">
        <v>9505</v>
      </c>
      <c r="N37" s="58">
        <f t="shared" si="63"/>
        <v>1584.1666666666665</v>
      </c>
      <c r="O37" s="65">
        <f>'[2]коэф. Школа (2)'!J29</f>
        <v>1713.8833333333332</v>
      </c>
      <c r="P37" s="64">
        <f>'[2]коэф. Школа (2)'!T29</f>
        <v>2235.5</v>
      </c>
      <c r="Q37" s="875"/>
      <c r="R37" s="50">
        <v>0.25</v>
      </c>
      <c r="S37" s="59">
        <f t="shared" si="46"/>
        <v>396.04166666666663</v>
      </c>
      <c r="T37" s="61"/>
      <c r="U37" s="59"/>
      <c r="V37" s="60"/>
      <c r="W37" s="59"/>
      <c r="X37" s="58">
        <f t="shared" si="47"/>
        <v>396.04166666666663</v>
      </c>
      <c r="Y37" s="77"/>
      <c r="Z37" s="48"/>
      <c r="AA37" s="77"/>
      <c r="AB37" s="48"/>
      <c r="AC37" s="77"/>
      <c r="AD37" s="48"/>
      <c r="AE37" s="77"/>
      <c r="AF37" s="48"/>
      <c r="AG37" s="77"/>
      <c r="AH37" s="48"/>
      <c r="AI37" s="876"/>
      <c r="AJ37" s="78"/>
      <c r="AK37" s="50"/>
      <c r="AL37" s="48"/>
      <c r="AM37" s="55"/>
      <c r="AN37" s="56"/>
      <c r="AO37" s="82"/>
      <c r="AP37" s="48"/>
      <c r="AQ37" s="55"/>
      <c r="AR37" s="48"/>
      <c r="AS37" s="55"/>
      <c r="AT37" s="54"/>
      <c r="AU37" s="55"/>
      <c r="AV37" s="54"/>
      <c r="AW37" s="50">
        <v>0.25</v>
      </c>
      <c r="AX37" s="59">
        <f t="shared" si="48"/>
        <v>396.04166666666663</v>
      </c>
      <c r="AY37" s="55"/>
      <c r="AZ37" s="54"/>
      <c r="BA37" s="55"/>
      <c r="BB37" s="54"/>
      <c r="BC37" s="58">
        <f t="shared" si="49"/>
        <v>396.04166666666663</v>
      </c>
      <c r="BD37" s="81">
        <f t="shared" si="50"/>
        <v>2505.9666666666662</v>
      </c>
      <c r="BE37" s="50">
        <v>0.6</v>
      </c>
      <c r="BF37" s="59">
        <f t="shared" si="51"/>
        <v>1503.5799999999997</v>
      </c>
      <c r="BG37" s="50">
        <v>0.8</v>
      </c>
      <c r="BH37" s="59">
        <f t="shared" si="52"/>
        <v>2004.7733333333331</v>
      </c>
      <c r="BI37" s="81">
        <f t="shared" si="53"/>
        <v>6014.32</v>
      </c>
      <c r="BJ37" s="64">
        <f t="shared" si="54"/>
        <v>3027.583333333333</v>
      </c>
      <c r="BK37" s="50">
        <v>0.6</v>
      </c>
      <c r="BL37" s="59">
        <f t="shared" si="55"/>
        <v>1816.5499999999997</v>
      </c>
      <c r="BM37" s="50">
        <v>0.8</v>
      </c>
      <c r="BN37" s="59">
        <f t="shared" si="56"/>
        <v>2422.0666666666666</v>
      </c>
      <c r="BO37" s="64">
        <f t="shared" si="57"/>
        <v>7266.2</v>
      </c>
      <c r="BP37" s="461">
        <f t="shared" si="58"/>
        <v>1816.55</v>
      </c>
      <c r="BQ37" s="42">
        <f t="shared" si="59"/>
        <v>9082.75</v>
      </c>
      <c r="BR37" s="42">
        <f t="shared" si="60"/>
        <v>108993</v>
      </c>
      <c r="BS37" s="42"/>
      <c r="BT37" s="42"/>
      <c r="BU37" s="42">
        <f t="shared" si="61"/>
        <v>108993</v>
      </c>
      <c r="BV37" s="41"/>
      <c r="BW37" s="40"/>
      <c r="BX37" s="40"/>
    </row>
    <row r="38" spans="1:76" s="87" customFormat="1" ht="15.75">
      <c r="A38" s="453"/>
      <c r="B38" s="454"/>
      <c r="C38" s="455"/>
      <c r="D38" s="456"/>
      <c r="E38" s="455"/>
      <c r="F38" s="455"/>
      <c r="G38" s="457"/>
      <c r="H38" s="457"/>
      <c r="I38" s="457"/>
      <c r="J38" s="720">
        <f>SUM(J33:J37)</f>
        <v>19</v>
      </c>
      <c r="K38" s="457"/>
      <c r="L38" s="52">
        <f>SUM(L33:L37)</f>
        <v>1.0555555555555556</v>
      </c>
      <c r="M38" s="457"/>
      <c r="N38" s="459">
        <f>SUM(N33:N37)</f>
        <v>10033.055555555555</v>
      </c>
      <c r="O38" s="459">
        <f>SUM(O33:O37)</f>
        <v>7998.1222222222214</v>
      </c>
      <c r="P38" s="459">
        <f>SUM(P33:P37)</f>
        <v>10432.333333333334</v>
      </c>
      <c r="Q38" s="696">
        <f t="shared" ref="Q38:AL38" si="66">SUM(Q33:Q37)</f>
        <v>8</v>
      </c>
      <c r="R38" s="457"/>
      <c r="S38" s="457">
        <f t="shared" si="66"/>
        <v>2508.2638888888887</v>
      </c>
      <c r="T38" s="457">
        <f t="shared" si="66"/>
        <v>0</v>
      </c>
      <c r="U38" s="457">
        <f t="shared" si="66"/>
        <v>0</v>
      </c>
      <c r="V38" s="457">
        <f t="shared" si="66"/>
        <v>0</v>
      </c>
      <c r="W38" s="457">
        <f t="shared" si="66"/>
        <v>0</v>
      </c>
      <c r="X38" s="457"/>
      <c r="Y38" s="457"/>
      <c r="Z38" s="457">
        <f t="shared" si="66"/>
        <v>52.805555555555557</v>
      </c>
      <c r="AA38" s="457"/>
      <c r="AB38" s="457"/>
      <c r="AC38" s="457"/>
      <c r="AD38" s="457"/>
      <c r="AE38" s="457"/>
      <c r="AF38" s="457"/>
      <c r="AG38" s="457"/>
      <c r="AH38" s="457"/>
      <c r="AI38" s="457"/>
      <c r="AJ38" s="457">
        <f t="shared" si="66"/>
        <v>1542.8571428571429</v>
      </c>
      <c r="AK38" s="457"/>
      <c r="AL38" s="457">
        <f t="shared" si="66"/>
        <v>950.5</v>
      </c>
      <c r="AM38" s="457"/>
      <c r="AN38" s="457"/>
      <c r="AO38" s="457"/>
      <c r="AP38" s="457"/>
      <c r="AQ38" s="457"/>
      <c r="AR38" s="457"/>
      <c r="AS38" s="457"/>
      <c r="AT38" s="457"/>
      <c r="AU38" s="457"/>
      <c r="AV38" s="457"/>
      <c r="AW38" s="457"/>
      <c r="AX38" s="457">
        <f>SUM(AX33:AX37)</f>
        <v>2508.2638888888887</v>
      </c>
      <c r="AY38" s="457"/>
      <c r="AZ38" s="457"/>
      <c r="BA38" s="457"/>
      <c r="BB38" s="457"/>
      <c r="BC38" s="457"/>
      <c r="BD38" s="457"/>
      <c r="BE38" s="457"/>
      <c r="BF38" s="457"/>
      <c r="BG38" s="457"/>
      <c r="BH38" s="457"/>
      <c r="BI38" s="457"/>
      <c r="BJ38" s="457"/>
      <c r="BK38" s="457"/>
      <c r="BL38" s="457"/>
      <c r="BM38" s="457"/>
      <c r="BN38" s="457"/>
      <c r="BO38" s="457"/>
      <c r="BP38" s="457">
        <f t="shared" ref="BP38:BX38" si="67">SUM(BP33:BP37)</f>
        <v>10797.014285714286</v>
      </c>
      <c r="BQ38" s="457">
        <f t="shared" si="67"/>
        <v>53985.071428571428</v>
      </c>
      <c r="BR38" s="457">
        <f t="shared" si="67"/>
        <v>647820.85714285716</v>
      </c>
      <c r="BS38" s="457">
        <f t="shared" si="67"/>
        <v>0</v>
      </c>
      <c r="BT38" s="457">
        <f t="shared" si="67"/>
        <v>0</v>
      </c>
      <c r="BU38" s="457">
        <f t="shared" si="67"/>
        <v>647820.85714285716</v>
      </c>
      <c r="BV38" s="457">
        <f t="shared" si="67"/>
        <v>0</v>
      </c>
      <c r="BW38" s="457">
        <f>SUM(BW33:BW37)</f>
        <v>464264.85714285716</v>
      </c>
      <c r="BX38" s="457">
        <f t="shared" si="67"/>
        <v>140207.98685714288</v>
      </c>
    </row>
    <row r="39" spans="1:76" s="33" customFormat="1" ht="22.5" customHeight="1">
      <c r="A39" s="872">
        <v>4</v>
      </c>
      <c r="B39" s="873" t="s">
        <v>43</v>
      </c>
      <c r="C39" s="874" t="s">
        <v>21</v>
      </c>
      <c r="D39" s="884">
        <v>4</v>
      </c>
      <c r="E39" s="874" t="s">
        <v>23</v>
      </c>
      <c r="F39" s="672" t="s">
        <v>485</v>
      </c>
      <c r="G39" s="384">
        <v>27</v>
      </c>
      <c r="H39" s="384"/>
      <c r="I39" s="384"/>
      <c r="J39" s="384">
        <f>G39+H39+I39</f>
        <v>27</v>
      </c>
      <c r="K39" s="69">
        <v>18</v>
      </c>
      <c r="L39" s="74">
        <f>J39/K39</f>
        <v>1.5</v>
      </c>
      <c r="M39" s="85">
        <v>8341</v>
      </c>
      <c r="N39" s="58">
        <f>M39*L39</f>
        <v>12511.5</v>
      </c>
      <c r="O39" s="65">
        <f>'[2]коэф. Школа (2)'!J30</f>
        <v>13536.074999999999</v>
      </c>
      <c r="P39" s="64">
        <f>'[2]коэф. Школа (2)'!T30</f>
        <v>17655.75</v>
      </c>
      <c r="Q39" s="875">
        <v>8</v>
      </c>
      <c r="R39" s="50">
        <v>0.25</v>
      </c>
      <c r="S39" s="59">
        <f>N39*R39</f>
        <v>3127.875</v>
      </c>
      <c r="T39" s="61"/>
      <c r="U39" s="59"/>
      <c r="V39" s="60"/>
      <c r="W39" s="59"/>
      <c r="X39" s="58">
        <f>S39+U39+W39</f>
        <v>3127.875</v>
      </c>
      <c r="Y39" s="77"/>
      <c r="Z39" s="48"/>
      <c r="AA39" s="77"/>
      <c r="AB39" s="48"/>
      <c r="AC39" s="77"/>
      <c r="AD39" s="48"/>
      <c r="AE39" s="77"/>
      <c r="AF39" s="48"/>
      <c r="AG39" s="50">
        <v>0.15</v>
      </c>
      <c r="AH39" s="59">
        <f>AG39*N39</f>
        <v>1876.7249999999999</v>
      </c>
      <c r="AI39" s="963">
        <v>2700</v>
      </c>
      <c r="AJ39" s="963">
        <f>AI39/14*Q39</f>
        <v>1542.8571428571429</v>
      </c>
      <c r="AK39" s="50">
        <v>0.1</v>
      </c>
      <c r="AL39" s="48">
        <f>AK39*N39</f>
        <v>1251.1500000000001</v>
      </c>
      <c r="AM39" s="55"/>
      <c r="AN39" s="56"/>
      <c r="AO39" s="77"/>
      <c r="AP39" s="48"/>
      <c r="AQ39" s="55"/>
      <c r="AR39" s="48"/>
      <c r="AS39" s="55"/>
      <c r="AT39" s="54"/>
      <c r="AU39" s="55"/>
      <c r="AV39" s="54"/>
      <c r="AW39" s="50">
        <v>0.25</v>
      </c>
      <c r="AX39" s="59">
        <f>N39*AW39</f>
        <v>3127.875</v>
      </c>
      <c r="AY39" s="55"/>
      <c r="AZ39" s="54"/>
      <c r="BA39" s="55"/>
      <c r="BB39" s="54"/>
      <c r="BC39" s="58">
        <f>Z39+AB39+AD39+AF39+AH39+AJ39+AL39+AN39+AP39+AR39+AT39+AV39+AX39+AZ39+BB39</f>
        <v>7798.6071428571431</v>
      </c>
      <c r="BD39" s="81">
        <f>O39+X39+BC39</f>
        <v>24462.557142857142</v>
      </c>
      <c r="BE39" s="50">
        <v>0.6</v>
      </c>
      <c r="BF39" s="59">
        <f>BD39*BE39</f>
        <v>14677.534285714284</v>
      </c>
      <c r="BG39" s="50">
        <v>0.8</v>
      </c>
      <c r="BH39" s="59">
        <f>BD39*BG39</f>
        <v>19570.045714285716</v>
      </c>
      <c r="BI39" s="81">
        <f>BD39+BF39+BH39</f>
        <v>58710.137142857144</v>
      </c>
      <c r="BJ39" s="64">
        <f>P39+X39+BC39</f>
        <v>28582.232142857145</v>
      </c>
      <c r="BK39" s="50">
        <v>0.6</v>
      </c>
      <c r="BL39" s="59">
        <f>BJ39*BK39</f>
        <v>17149.339285714286</v>
      </c>
      <c r="BM39" s="50">
        <v>0.8</v>
      </c>
      <c r="BN39" s="59">
        <f>BJ39*BM39</f>
        <v>22865.785714285717</v>
      </c>
      <c r="BO39" s="64">
        <f>BJ39+BL39+BN39</f>
        <v>68597.357142857159</v>
      </c>
      <c r="BP39" s="461">
        <f>BO39*(25/100)</f>
        <v>17149.33928571429</v>
      </c>
      <c r="BQ39" s="42">
        <f>BO39+BP39</f>
        <v>85746.696428571449</v>
      </c>
      <c r="BR39" s="42">
        <f>BQ39*12</f>
        <v>1028960.3571428574</v>
      </c>
      <c r="BS39" s="42"/>
      <c r="BT39" s="42">
        <v>0</v>
      </c>
      <c r="BU39" s="42">
        <f>SUM(BR39:BS39)</f>
        <v>1028960.3571428574</v>
      </c>
      <c r="BV39" s="41">
        <v>0</v>
      </c>
      <c r="BW39" s="40">
        <f>SUM(BU39:BV39)</f>
        <v>1028960.3571428574</v>
      </c>
      <c r="BX39" s="40">
        <f>BW39*30.2%</f>
        <v>310746.02785714291</v>
      </c>
    </row>
    <row r="40" spans="1:76" s="33" customFormat="1" ht="31.5">
      <c r="A40" s="872"/>
      <c r="B40" s="873"/>
      <c r="C40" s="874"/>
      <c r="D40" s="884"/>
      <c r="E40" s="874"/>
      <c r="F40" s="462" t="s">
        <v>390</v>
      </c>
      <c r="G40" s="384">
        <v>0.5</v>
      </c>
      <c r="H40" s="384"/>
      <c r="I40" s="384"/>
      <c r="J40" s="384">
        <f>G40+H40+I40</f>
        <v>0.5</v>
      </c>
      <c r="K40" s="69">
        <v>18</v>
      </c>
      <c r="L40" s="74">
        <f>J40/K40</f>
        <v>2.7777777777777776E-2</v>
      </c>
      <c r="M40" s="85">
        <v>8341</v>
      </c>
      <c r="N40" s="58">
        <f t="shared" ref="N40:N42" si="68">M40*L40</f>
        <v>231.69444444444443</v>
      </c>
      <c r="O40" s="65">
        <f>'[2]коэф. Школа (2)'!J32</f>
        <v>250.66805555555553</v>
      </c>
      <c r="P40" s="64">
        <f>'[2]коэф. Школа (2)'!T32</f>
        <v>326.95833333333331</v>
      </c>
      <c r="Q40" s="875"/>
      <c r="R40" s="50">
        <v>0.25</v>
      </c>
      <c r="S40" s="59">
        <f>N40*R40</f>
        <v>57.923611111111107</v>
      </c>
      <c r="T40" s="61"/>
      <c r="U40" s="59"/>
      <c r="V40" s="60"/>
      <c r="W40" s="59"/>
      <c r="X40" s="58">
        <f>S40+U40+W40</f>
        <v>57.923611111111107</v>
      </c>
      <c r="Y40" s="77"/>
      <c r="Z40" s="48"/>
      <c r="AA40" s="77"/>
      <c r="AB40" s="48"/>
      <c r="AC40" s="77"/>
      <c r="AD40" s="48"/>
      <c r="AE40" s="50">
        <v>0.15</v>
      </c>
      <c r="AF40" s="48">
        <f>AE40*N40</f>
        <v>34.754166666666663</v>
      </c>
      <c r="AG40" s="50"/>
      <c r="AH40" s="59"/>
      <c r="AI40" s="963"/>
      <c r="AJ40" s="963"/>
      <c r="AK40" s="50"/>
      <c r="AL40" s="48"/>
      <c r="AM40" s="55"/>
      <c r="AN40" s="56"/>
      <c r="AO40" s="77"/>
      <c r="AP40" s="48"/>
      <c r="AQ40" s="55"/>
      <c r="AR40" s="48"/>
      <c r="AS40" s="55"/>
      <c r="AT40" s="54"/>
      <c r="AU40" s="55"/>
      <c r="AV40" s="54"/>
      <c r="AW40" s="50">
        <v>0.25</v>
      </c>
      <c r="AX40" s="59">
        <f>N40*AW40</f>
        <v>57.923611111111107</v>
      </c>
      <c r="AY40" s="55"/>
      <c r="AZ40" s="54"/>
      <c r="BA40" s="55"/>
      <c r="BB40" s="54"/>
      <c r="BC40" s="58">
        <f>Z40+AB40+AD40+AF40+AH40+AJ40+AL40+AN40+AP40+AR40+AT40+AV40+AX40+AZ40+BB40</f>
        <v>92.677777777777777</v>
      </c>
      <c r="BD40" s="81">
        <f>O40+X40+BC40</f>
        <v>401.26944444444439</v>
      </c>
      <c r="BE40" s="50">
        <v>0.6</v>
      </c>
      <c r="BF40" s="59">
        <f>BD40*BE40</f>
        <v>240.76166666666663</v>
      </c>
      <c r="BG40" s="50">
        <v>0.8</v>
      </c>
      <c r="BH40" s="59">
        <f>BD40*BG40</f>
        <v>321.01555555555552</v>
      </c>
      <c r="BI40" s="81">
        <f>BD40+BF40+BH40</f>
        <v>963.04666666666662</v>
      </c>
      <c r="BJ40" s="64">
        <f>P40+X40+BC40</f>
        <v>477.55972222222215</v>
      </c>
      <c r="BK40" s="50">
        <v>0.6</v>
      </c>
      <c r="BL40" s="59">
        <f>BJ40*BK40</f>
        <v>286.5358333333333</v>
      </c>
      <c r="BM40" s="50">
        <v>0.8</v>
      </c>
      <c r="BN40" s="59">
        <f>BJ40*BM40</f>
        <v>382.04777777777775</v>
      </c>
      <c r="BO40" s="64">
        <f>BJ40+BL40+BN40</f>
        <v>1146.1433333333332</v>
      </c>
      <c r="BP40" s="461">
        <f>BO40*(25/100)</f>
        <v>286.5358333333333</v>
      </c>
      <c r="BQ40" s="42">
        <f>BO40+BP40</f>
        <v>1432.6791666666666</v>
      </c>
      <c r="BR40" s="42">
        <f>BQ40*12</f>
        <v>17192.149999999998</v>
      </c>
      <c r="BS40" s="42"/>
      <c r="BT40" s="42">
        <v>0</v>
      </c>
      <c r="BU40" s="42">
        <f>SUM(BR40:BS40)</f>
        <v>17192.149999999998</v>
      </c>
      <c r="BV40" s="41">
        <v>0</v>
      </c>
      <c r="BW40" s="40">
        <f>SUM(BU40:BV40)</f>
        <v>17192.149999999998</v>
      </c>
      <c r="BX40" s="40">
        <f>BW40*30.2%</f>
        <v>5192.0292999999992</v>
      </c>
    </row>
    <row r="41" spans="1:76" s="33" customFormat="1" ht="15.75">
      <c r="A41" s="872"/>
      <c r="B41" s="873"/>
      <c r="C41" s="874"/>
      <c r="D41" s="884"/>
      <c r="E41" s="874"/>
      <c r="F41" s="52" t="s">
        <v>488</v>
      </c>
      <c r="G41" s="86">
        <v>2</v>
      </c>
      <c r="H41" s="384"/>
      <c r="I41" s="66"/>
      <c r="J41" s="86">
        <f t="shared" ref="J41" si="69">G41+H41+I41</f>
        <v>2</v>
      </c>
      <c r="K41" s="69">
        <v>18</v>
      </c>
      <c r="L41" s="723">
        <f>J41/K41</f>
        <v>0.1111111111111111</v>
      </c>
      <c r="M41" s="85">
        <v>8341</v>
      </c>
      <c r="N41" s="58">
        <f t="shared" si="68"/>
        <v>926.77777777777771</v>
      </c>
      <c r="O41" s="65">
        <f>'[2]коэф. Школа (2)'!J33</f>
        <v>571.29444444444437</v>
      </c>
      <c r="P41" s="64">
        <f>'[2]коэф. Школа (2)'!T33</f>
        <v>745.16666666666663</v>
      </c>
      <c r="Q41" s="875"/>
      <c r="R41" s="50">
        <v>0.25</v>
      </c>
      <c r="S41" s="59">
        <f>N41*R41</f>
        <v>231.69444444444443</v>
      </c>
      <c r="T41" s="61"/>
      <c r="U41" s="59"/>
      <c r="V41" s="60"/>
      <c r="W41" s="59"/>
      <c r="X41" s="58">
        <f>S41+U41+W41</f>
        <v>231.69444444444443</v>
      </c>
      <c r="Y41" s="77"/>
      <c r="Z41" s="48"/>
      <c r="AA41" s="77"/>
      <c r="AB41" s="48"/>
      <c r="AC41" s="77"/>
      <c r="AD41" s="48"/>
      <c r="AE41" s="77"/>
      <c r="AF41" s="48"/>
      <c r="AG41" s="77"/>
      <c r="AH41" s="48"/>
      <c r="AI41" s="963"/>
      <c r="AJ41" s="963"/>
      <c r="AK41" s="50"/>
      <c r="AL41" s="48"/>
      <c r="AM41" s="55"/>
      <c r="AN41" s="56"/>
      <c r="AO41" s="82"/>
      <c r="AP41" s="48"/>
      <c r="AQ41" s="55"/>
      <c r="AR41" s="48"/>
      <c r="AS41" s="55"/>
      <c r="AT41" s="54"/>
      <c r="AU41" s="55"/>
      <c r="AV41" s="54"/>
      <c r="AW41" s="50">
        <v>0.25</v>
      </c>
      <c r="AX41" s="59">
        <f>N41*AW41</f>
        <v>231.69444444444443</v>
      </c>
      <c r="AY41" s="55"/>
      <c r="AZ41" s="54"/>
      <c r="BA41" s="55"/>
      <c r="BB41" s="54"/>
      <c r="BC41" s="58">
        <f>Z41+AB41+AD41+AF41+AH41+AJ41+AL41+AN41+AP41+AR41+AT41+AV41+AX41+AZ41+BB41</f>
        <v>231.69444444444443</v>
      </c>
      <c r="BD41" s="81">
        <f>O41+X41+BC41</f>
        <v>1034.6833333333332</v>
      </c>
      <c r="BE41" s="50">
        <v>0.6</v>
      </c>
      <c r="BF41" s="59">
        <f>BD41*BE41</f>
        <v>620.80999999999983</v>
      </c>
      <c r="BG41" s="50">
        <v>0.8</v>
      </c>
      <c r="BH41" s="59">
        <f>BD41*BG41</f>
        <v>827.74666666666656</v>
      </c>
      <c r="BI41" s="81">
        <f>BD41+BF41+BH41</f>
        <v>2483.2399999999993</v>
      </c>
      <c r="BJ41" s="64">
        <f>P41+X41+BC41</f>
        <v>1208.5555555555554</v>
      </c>
      <c r="BK41" s="50">
        <v>0.6</v>
      </c>
      <c r="BL41" s="59">
        <f>BJ41*BK41</f>
        <v>725.13333333333321</v>
      </c>
      <c r="BM41" s="50">
        <v>0.8</v>
      </c>
      <c r="BN41" s="59">
        <f>BJ41*BM41</f>
        <v>966.84444444444443</v>
      </c>
      <c r="BO41" s="64">
        <f>BJ41+BL41+BN41</f>
        <v>2900.5333333333328</v>
      </c>
      <c r="BP41" s="461">
        <f>BO41*(25/100)</f>
        <v>725.13333333333321</v>
      </c>
      <c r="BQ41" s="42">
        <f>BO41+BP41</f>
        <v>3625.6666666666661</v>
      </c>
      <c r="BR41" s="42">
        <f>BQ41*12</f>
        <v>43507.999999999993</v>
      </c>
      <c r="BS41" s="42"/>
      <c r="BT41" s="42"/>
      <c r="BU41" s="42">
        <f>SUM(BR41:BS41)</f>
        <v>43507.999999999993</v>
      </c>
      <c r="BV41" s="41"/>
      <c r="BW41" s="40"/>
      <c r="BX41" s="40"/>
    </row>
    <row r="42" spans="1:76" s="33" customFormat="1" ht="15.75">
      <c r="A42" s="872"/>
      <c r="B42" s="873"/>
      <c r="C42" s="874"/>
      <c r="D42" s="884"/>
      <c r="E42" s="874"/>
      <c r="F42" s="462" t="s">
        <v>127</v>
      </c>
      <c r="G42" s="384">
        <v>0.5</v>
      </c>
      <c r="H42" s="66"/>
      <c r="I42" s="66"/>
      <c r="J42" s="384">
        <f>G42+H42+I42</f>
        <v>0.5</v>
      </c>
      <c r="K42" s="69">
        <v>18</v>
      </c>
      <c r="L42" s="74">
        <f>J42/K42</f>
        <v>2.7777777777777776E-2</v>
      </c>
      <c r="M42" s="85">
        <v>8341</v>
      </c>
      <c r="N42" s="58">
        <f t="shared" si="68"/>
        <v>231.69444444444443</v>
      </c>
      <c r="O42" s="65">
        <f>'[2]коэф. Школа (2)'!J34</f>
        <v>250.66805555555553</v>
      </c>
      <c r="P42" s="64">
        <f>'[2]коэф. Школа (2)'!T34</f>
        <v>326.95833333333331</v>
      </c>
      <c r="Q42" s="875"/>
      <c r="R42" s="50">
        <v>0.25</v>
      </c>
      <c r="S42" s="59">
        <f>N42*R42</f>
        <v>57.923611111111107</v>
      </c>
      <c r="T42" s="61"/>
      <c r="U42" s="59"/>
      <c r="V42" s="60"/>
      <c r="W42" s="59"/>
      <c r="X42" s="58">
        <f>S42+U42+W42</f>
        <v>57.923611111111107</v>
      </c>
      <c r="Y42" s="77"/>
      <c r="Z42" s="48"/>
      <c r="AA42" s="77"/>
      <c r="AB42" s="48"/>
      <c r="AC42" s="77"/>
      <c r="AD42" s="48"/>
      <c r="AE42" s="50">
        <v>0.15</v>
      </c>
      <c r="AF42" s="48">
        <f>AE42*N42</f>
        <v>34.754166666666663</v>
      </c>
      <c r="AG42" s="50"/>
      <c r="AH42" s="59"/>
      <c r="AI42" s="963"/>
      <c r="AJ42" s="963"/>
      <c r="AK42" s="50"/>
      <c r="AL42" s="48"/>
      <c r="AM42" s="55"/>
      <c r="AN42" s="56"/>
      <c r="AO42" s="77"/>
      <c r="AP42" s="48"/>
      <c r="AQ42" s="55"/>
      <c r="AR42" s="48"/>
      <c r="AS42" s="55"/>
      <c r="AT42" s="54"/>
      <c r="AU42" s="55"/>
      <c r="AV42" s="54"/>
      <c r="AW42" s="50">
        <v>0.25</v>
      </c>
      <c r="AX42" s="59">
        <f>N42*AW42</f>
        <v>57.923611111111107</v>
      </c>
      <c r="AY42" s="55"/>
      <c r="AZ42" s="54"/>
      <c r="BA42" s="55"/>
      <c r="BB42" s="54"/>
      <c r="BC42" s="58">
        <f>Z42+AB42+AD42+AF42+AH42+AJ42+AL42+AN42+AP42+AR42+AT42+AV42+AX42+AZ42+BB42</f>
        <v>92.677777777777777</v>
      </c>
      <c r="BD42" s="81">
        <f>O42+X42+BC42</f>
        <v>401.26944444444439</v>
      </c>
      <c r="BE42" s="50">
        <v>0.6</v>
      </c>
      <c r="BF42" s="59">
        <f>BD42*BE42</f>
        <v>240.76166666666663</v>
      </c>
      <c r="BG42" s="50">
        <v>0.8</v>
      </c>
      <c r="BH42" s="59">
        <f>BD42*BG42</f>
        <v>321.01555555555552</v>
      </c>
      <c r="BI42" s="81">
        <f>BD42+BF42+BH42</f>
        <v>963.04666666666662</v>
      </c>
      <c r="BJ42" s="64">
        <f>P42+X42+BC42</f>
        <v>477.55972222222215</v>
      </c>
      <c r="BK42" s="50">
        <v>0.6</v>
      </c>
      <c r="BL42" s="59">
        <f>BJ42*BK42</f>
        <v>286.5358333333333</v>
      </c>
      <c r="BM42" s="50">
        <v>0.8</v>
      </c>
      <c r="BN42" s="59">
        <f>BJ42*BM42</f>
        <v>382.04777777777775</v>
      </c>
      <c r="BO42" s="64">
        <f>BJ42+BL42+BN42</f>
        <v>1146.1433333333332</v>
      </c>
      <c r="BP42" s="461">
        <f>BO42*(25/100)</f>
        <v>286.5358333333333</v>
      </c>
      <c r="BQ42" s="42">
        <f>BO42+BP42</f>
        <v>1432.6791666666666</v>
      </c>
      <c r="BR42" s="42">
        <f>BQ42*12</f>
        <v>17192.149999999998</v>
      </c>
      <c r="BS42" s="42"/>
      <c r="BT42" s="42">
        <v>0</v>
      </c>
      <c r="BU42" s="42">
        <f>SUM(BR42:BS42)</f>
        <v>17192.149999999998</v>
      </c>
      <c r="BV42" s="41">
        <v>0</v>
      </c>
      <c r="BW42" s="40">
        <f>SUM(BU42:BV42)</f>
        <v>17192.149999999998</v>
      </c>
      <c r="BX42" s="40">
        <f>BW42*30.2%</f>
        <v>5192.0292999999992</v>
      </c>
    </row>
    <row r="43" spans="1:76" s="87" customFormat="1" ht="15.75">
      <c r="A43" s="453"/>
      <c r="B43" s="454"/>
      <c r="C43" s="455"/>
      <c r="D43" s="456"/>
      <c r="E43" s="455"/>
      <c r="F43" s="455"/>
      <c r="G43" s="457"/>
      <c r="H43" s="457"/>
      <c r="I43" s="457"/>
      <c r="J43" s="720">
        <f>SUM(J39:J42)</f>
        <v>30</v>
      </c>
      <c r="K43" s="457">
        <v>18</v>
      </c>
      <c r="L43" s="52">
        <f>SUM(L39:L42)</f>
        <v>1.6666666666666665</v>
      </c>
      <c r="M43" s="457"/>
      <c r="N43" s="459">
        <f>SUM(N39:N42)</f>
        <v>13901.666666666668</v>
      </c>
      <c r="O43" s="457">
        <f>SUM(O39:O42)</f>
        <v>14608.705555555554</v>
      </c>
      <c r="P43" s="457">
        <f>SUM(P39:P42)</f>
        <v>19054.833333333332</v>
      </c>
      <c r="Q43" s="696">
        <f>Q39</f>
        <v>8</v>
      </c>
      <c r="R43" s="457"/>
      <c r="S43" s="457">
        <f t="shared" ref="S43:AJ43" si="70">SUM(S39:S39)</f>
        <v>3127.875</v>
      </c>
      <c r="T43" s="457">
        <f t="shared" si="70"/>
        <v>0</v>
      </c>
      <c r="U43" s="457">
        <f t="shared" si="70"/>
        <v>0</v>
      </c>
      <c r="V43" s="457">
        <f t="shared" si="70"/>
        <v>0</v>
      </c>
      <c r="W43" s="457">
        <f t="shared" si="70"/>
        <v>0</v>
      </c>
      <c r="X43" s="457"/>
      <c r="Y43" s="457"/>
      <c r="Z43" s="457"/>
      <c r="AA43" s="457"/>
      <c r="AB43" s="457"/>
      <c r="AC43" s="457"/>
      <c r="AD43" s="457"/>
      <c r="AE43" s="457"/>
      <c r="AF43" s="457">
        <f>SUM(AF39:AF42)</f>
        <v>69.508333333333326</v>
      </c>
      <c r="AG43" s="457"/>
      <c r="AH43" s="457">
        <f>SUM(AH39:AH42)</f>
        <v>1876.7249999999999</v>
      </c>
      <c r="AI43" s="457"/>
      <c r="AJ43" s="457">
        <f t="shared" si="70"/>
        <v>1542.8571428571429</v>
      </c>
      <c r="AK43" s="457"/>
      <c r="AL43" s="457">
        <f>SUM(AL39:AL42)</f>
        <v>1251.1500000000001</v>
      </c>
      <c r="AM43" s="457"/>
      <c r="AN43" s="457"/>
      <c r="AO43" s="457"/>
      <c r="AP43" s="457"/>
      <c r="AQ43" s="457"/>
      <c r="AR43" s="457"/>
      <c r="AS43" s="457"/>
      <c r="AT43" s="457"/>
      <c r="AU43" s="457"/>
      <c r="AV43" s="457"/>
      <c r="AW43" s="457"/>
      <c r="AX43" s="457">
        <f>SUM(AX39:AX42)</f>
        <v>3475.416666666667</v>
      </c>
      <c r="AY43" s="457"/>
      <c r="AZ43" s="457"/>
      <c r="BA43" s="457"/>
      <c r="BB43" s="457"/>
      <c r="BC43" s="457"/>
      <c r="BD43" s="457"/>
      <c r="BE43" s="457"/>
      <c r="BF43" s="457"/>
      <c r="BG43" s="457"/>
      <c r="BH43" s="457"/>
      <c r="BI43" s="457"/>
      <c r="BJ43" s="457"/>
      <c r="BK43" s="457"/>
      <c r="BL43" s="457"/>
      <c r="BM43" s="457"/>
      <c r="BN43" s="457"/>
      <c r="BO43" s="457"/>
      <c r="BP43" s="460">
        <f>SUM(BP39:BP39)</f>
        <v>17149.33928571429</v>
      </c>
      <c r="BQ43" s="460">
        <f t="shared" ref="BQ43:BX43" si="71">SUM(BQ39:BQ39)</f>
        <v>85746.696428571449</v>
      </c>
      <c r="BR43" s="460">
        <f t="shared" si="71"/>
        <v>1028960.3571428574</v>
      </c>
      <c r="BS43" s="460">
        <f t="shared" si="71"/>
        <v>0</v>
      </c>
      <c r="BT43" s="460">
        <f t="shared" si="71"/>
        <v>0</v>
      </c>
      <c r="BU43" s="460">
        <f t="shared" si="71"/>
        <v>1028960.3571428574</v>
      </c>
      <c r="BV43" s="460">
        <f t="shared" si="71"/>
        <v>0</v>
      </c>
      <c r="BW43" s="460">
        <f t="shared" si="71"/>
        <v>1028960.3571428574</v>
      </c>
      <c r="BX43" s="460">
        <f t="shared" si="71"/>
        <v>310746.02785714291</v>
      </c>
    </row>
    <row r="44" spans="1:76" s="33" customFormat="1" ht="31.5">
      <c r="A44" s="872">
        <v>5</v>
      </c>
      <c r="B44" s="873" t="s">
        <v>41</v>
      </c>
      <c r="C44" s="874" t="s">
        <v>21</v>
      </c>
      <c r="D44" s="884">
        <v>4</v>
      </c>
      <c r="E44" s="874" t="s">
        <v>15</v>
      </c>
      <c r="F44" s="672" t="s">
        <v>484</v>
      </c>
      <c r="G44" s="384">
        <v>26</v>
      </c>
      <c r="H44" s="384"/>
      <c r="I44" s="384"/>
      <c r="J44" s="384">
        <f>G44+H44+I44</f>
        <v>26</v>
      </c>
      <c r="K44" s="69">
        <v>18</v>
      </c>
      <c r="L44" s="74">
        <f t="shared" ref="L44:L49" si="72">J44/K44</f>
        <v>1.4444444444444444</v>
      </c>
      <c r="M44" s="85">
        <v>9505</v>
      </c>
      <c r="N44" s="58">
        <f>M44*L44</f>
        <v>13729.444444444443</v>
      </c>
      <c r="O44" s="65">
        <f>'[2]коэф. Школа (2)'!J35</f>
        <v>15424.949999999999</v>
      </c>
      <c r="P44" s="64">
        <f>'[2]коэф. Школа (2)'!T35</f>
        <v>20119.5</v>
      </c>
      <c r="Q44" s="875">
        <v>12</v>
      </c>
      <c r="R44" s="50">
        <v>0.25</v>
      </c>
      <c r="S44" s="59">
        <f t="shared" ref="S44:S49" si="73">N44*R44</f>
        <v>3432.3611111111109</v>
      </c>
      <c r="T44" s="61"/>
      <c r="U44" s="59"/>
      <c r="V44" s="60"/>
      <c r="W44" s="59"/>
      <c r="X44" s="58">
        <f t="shared" ref="X44:X49" si="74">S44+U44+W44</f>
        <v>3432.3611111111109</v>
      </c>
      <c r="Y44" s="88"/>
      <c r="Z44" s="59"/>
      <c r="AA44" s="88"/>
      <c r="AB44" s="59"/>
      <c r="AC44" s="88"/>
      <c r="AD44" s="59"/>
      <c r="AE44" s="59"/>
      <c r="AF44" s="59"/>
      <c r="AG44" s="464">
        <v>0.15</v>
      </c>
      <c r="AH44" s="59">
        <f>AG44*N44</f>
        <v>2059.4166666666665</v>
      </c>
      <c r="AI44" s="963">
        <v>2700</v>
      </c>
      <c r="AJ44" s="963">
        <f>AI44/14*Q44</f>
        <v>2314.2857142857142</v>
      </c>
      <c r="AK44" s="464">
        <v>0.1</v>
      </c>
      <c r="AL44" s="59">
        <f>AK44*M44</f>
        <v>950.5</v>
      </c>
      <c r="AM44" s="55"/>
      <c r="AN44" s="56"/>
      <c r="AO44" s="77"/>
      <c r="AP44" s="48"/>
      <c r="AQ44" s="55"/>
      <c r="AR44" s="48"/>
      <c r="AS44" s="55"/>
      <c r="AT44" s="54"/>
      <c r="AU44" s="55"/>
      <c r="AV44" s="54"/>
      <c r="AW44" s="50">
        <v>0.25</v>
      </c>
      <c r="AX44" s="59">
        <f t="shared" ref="AX44:AX49" si="75">N44*AW44</f>
        <v>3432.3611111111109</v>
      </c>
      <c r="AY44" s="55"/>
      <c r="AZ44" s="54"/>
      <c r="BA44" s="55"/>
      <c r="BB44" s="54"/>
      <c r="BC44" s="58">
        <f t="shared" ref="BC44:BC49" si="76">Z44+AB44+AD44+AF44+AH44+AJ44+AL44+AN44+AP44+AR44+AT44+AV44+AX44+AZ44+BB44</f>
        <v>8756.5634920634911</v>
      </c>
      <c r="BD44" s="81">
        <f t="shared" ref="BD44:BD49" si="77">O44+X44+BC44</f>
        <v>27613.874603174601</v>
      </c>
      <c r="BE44" s="50">
        <v>0.6</v>
      </c>
      <c r="BF44" s="59">
        <f t="shared" ref="BF44:BF49" si="78">BD44*BE44</f>
        <v>16568.324761904762</v>
      </c>
      <c r="BG44" s="50">
        <v>0.8</v>
      </c>
      <c r="BH44" s="59">
        <f t="shared" ref="BH44:BH49" si="79">BD44*BG44</f>
        <v>22091.099682539683</v>
      </c>
      <c r="BI44" s="81">
        <f t="shared" ref="BI44:BI49" si="80">BD44+BF44+BH44</f>
        <v>66273.299047619046</v>
      </c>
      <c r="BJ44" s="64">
        <f t="shared" ref="BJ44:BJ49" si="81">P44+X44+BC44</f>
        <v>32308.424603174601</v>
      </c>
      <c r="BK44" s="50">
        <v>0.6</v>
      </c>
      <c r="BL44" s="59">
        <f t="shared" ref="BL44:BL49" si="82">BJ44*BK44</f>
        <v>19385.054761904761</v>
      </c>
      <c r="BM44" s="50">
        <v>0.8</v>
      </c>
      <c r="BN44" s="59">
        <f t="shared" ref="BN44:BN49" si="83">BJ44*BM44</f>
        <v>25846.739682539683</v>
      </c>
      <c r="BO44" s="64">
        <f t="shared" ref="BO44:BO49" si="84">BJ44+BL44+BN44</f>
        <v>77540.219047619044</v>
      </c>
      <c r="BP44" s="461">
        <f>BO44*(25/100)</f>
        <v>19385.054761904761</v>
      </c>
      <c r="BQ44" s="42">
        <f>BO44+BP44</f>
        <v>96925.273809523802</v>
      </c>
      <c r="BR44" s="42">
        <f>BQ44*12</f>
        <v>1163103.2857142857</v>
      </c>
      <c r="BS44" s="42"/>
      <c r="BT44" s="42">
        <v>0</v>
      </c>
      <c r="BU44" s="42">
        <f>SUM(BR44:BS44)</f>
        <v>1163103.2857142857</v>
      </c>
      <c r="BV44" s="41">
        <v>0</v>
      </c>
      <c r="BW44" s="40">
        <f>SUM(BU44:BV44)</f>
        <v>1163103.2857142857</v>
      </c>
      <c r="BX44" s="40">
        <f>BW44*30.2%</f>
        <v>351257.19228571426</v>
      </c>
    </row>
    <row r="45" spans="1:76" s="33" customFormat="1" ht="15.75">
      <c r="A45" s="872"/>
      <c r="B45" s="873"/>
      <c r="C45" s="874"/>
      <c r="D45" s="884"/>
      <c r="E45" s="874"/>
      <c r="F45" s="54" t="s">
        <v>486</v>
      </c>
      <c r="G45" s="384">
        <v>1</v>
      </c>
      <c r="H45" s="384"/>
      <c r="I45" s="384"/>
      <c r="J45" s="384">
        <f t="shared" ref="J45" si="85">G45+H45+I45</f>
        <v>1</v>
      </c>
      <c r="K45" s="673">
        <v>18</v>
      </c>
      <c r="L45" s="74">
        <f t="shared" si="72"/>
        <v>5.5555555555555552E-2</v>
      </c>
      <c r="M45" s="85">
        <v>9505</v>
      </c>
      <c r="N45" s="58">
        <f t="shared" ref="N45" si="86">M45*L45</f>
        <v>528.05555555555554</v>
      </c>
      <c r="O45" s="65">
        <f>'[2]коэф. Школа (2)'!J35</f>
        <v>15424.949999999999</v>
      </c>
      <c r="P45" s="64">
        <f>'[2]коэф. Школа (2)'!T35</f>
        <v>20119.5</v>
      </c>
      <c r="Q45" s="875"/>
      <c r="R45" s="50">
        <v>0.25</v>
      </c>
      <c r="S45" s="59">
        <f t="shared" si="73"/>
        <v>132.01388888888889</v>
      </c>
      <c r="T45" s="61"/>
      <c r="U45" s="59"/>
      <c r="V45" s="60"/>
      <c r="W45" s="59"/>
      <c r="X45" s="58">
        <f t="shared" si="74"/>
        <v>132.01388888888889</v>
      </c>
      <c r="Y45" s="88"/>
      <c r="Z45" s="59"/>
      <c r="AA45" s="88"/>
      <c r="AB45" s="59"/>
      <c r="AC45" s="88"/>
      <c r="AD45" s="59"/>
      <c r="AE45" s="464">
        <v>0.15</v>
      </c>
      <c r="AF45" s="59">
        <f>N45*AE45</f>
        <v>79.208333333333329</v>
      </c>
      <c r="AG45" s="59"/>
      <c r="AH45" s="59"/>
      <c r="AI45" s="963"/>
      <c r="AJ45" s="963"/>
      <c r="AK45" s="59"/>
      <c r="AL45" s="59"/>
      <c r="AM45" s="55"/>
      <c r="AN45" s="671"/>
      <c r="AO45" s="77"/>
      <c r="AP45" s="672"/>
      <c r="AQ45" s="55"/>
      <c r="AR45" s="672"/>
      <c r="AS45" s="55"/>
      <c r="AT45" s="54"/>
      <c r="AU45" s="55"/>
      <c r="AV45" s="54"/>
      <c r="AW45" s="50">
        <v>0.25</v>
      </c>
      <c r="AX45" s="59">
        <f t="shared" si="75"/>
        <v>132.01388888888889</v>
      </c>
      <c r="AY45" s="55"/>
      <c r="AZ45" s="54"/>
      <c r="BA45" s="55"/>
      <c r="BB45" s="54"/>
      <c r="BC45" s="58">
        <f t="shared" si="76"/>
        <v>211.22222222222223</v>
      </c>
      <c r="BD45" s="81">
        <f t="shared" si="77"/>
        <v>15768.18611111111</v>
      </c>
      <c r="BE45" s="50">
        <v>0.6</v>
      </c>
      <c r="BF45" s="59">
        <f t="shared" si="78"/>
        <v>9460.911666666665</v>
      </c>
      <c r="BG45" s="50">
        <v>0.8</v>
      </c>
      <c r="BH45" s="59">
        <f t="shared" si="79"/>
        <v>12614.548888888889</v>
      </c>
      <c r="BI45" s="81">
        <f t="shared" si="80"/>
        <v>37843.64666666666</v>
      </c>
      <c r="BJ45" s="64">
        <f t="shared" si="81"/>
        <v>20462.736111111113</v>
      </c>
      <c r="BK45" s="50">
        <v>0.6</v>
      </c>
      <c r="BL45" s="59">
        <f t="shared" si="82"/>
        <v>12277.641666666668</v>
      </c>
      <c r="BM45" s="50">
        <v>0.8</v>
      </c>
      <c r="BN45" s="59">
        <f t="shared" si="83"/>
        <v>16370.188888888892</v>
      </c>
      <c r="BO45" s="64">
        <f t="shared" si="84"/>
        <v>49110.566666666673</v>
      </c>
      <c r="BP45" s="461"/>
      <c r="BQ45" s="42"/>
      <c r="BR45" s="42"/>
      <c r="BS45" s="42"/>
      <c r="BT45" s="42"/>
      <c r="BU45" s="42"/>
      <c r="BV45" s="41"/>
      <c r="BW45" s="40"/>
      <c r="BX45" s="40"/>
    </row>
    <row r="46" spans="1:76" s="33" customFormat="1" ht="15.75">
      <c r="A46" s="872"/>
      <c r="B46" s="873"/>
      <c r="C46" s="874"/>
      <c r="D46" s="884"/>
      <c r="E46" s="874"/>
      <c r="F46" s="462" t="s">
        <v>391</v>
      </c>
      <c r="G46" s="384">
        <v>1</v>
      </c>
      <c r="H46" s="384"/>
      <c r="I46" s="384"/>
      <c r="J46" s="384">
        <f t="shared" ref="J46:J49" si="87">G46+H46+I46</f>
        <v>1</v>
      </c>
      <c r="K46" s="69">
        <v>18</v>
      </c>
      <c r="L46" s="74">
        <f t="shared" si="72"/>
        <v>5.5555555555555552E-2</v>
      </c>
      <c r="M46" s="85">
        <v>9505</v>
      </c>
      <c r="N46" s="58">
        <f t="shared" ref="N46:N49" si="88">M46*L46</f>
        <v>528.05555555555554</v>
      </c>
      <c r="O46" s="65">
        <f>'[2]коэф. Школа (2)'!J36</f>
        <v>285.64722222222218</v>
      </c>
      <c r="P46" s="64">
        <f>'[2]коэф. Школа (2)'!T36</f>
        <v>372.58333333333331</v>
      </c>
      <c r="Q46" s="875"/>
      <c r="R46" s="50">
        <v>0.25</v>
      </c>
      <c r="S46" s="59">
        <f t="shared" si="73"/>
        <v>132.01388888888889</v>
      </c>
      <c r="T46" s="61"/>
      <c r="U46" s="59"/>
      <c r="V46" s="60"/>
      <c r="W46" s="59"/>
      <c r="X46" s="58">
        <f t="shared" si="74"/>
        <v>132.01388888888889</v>
      </c>
      <c r="Y46" s="88"/>
      <c r="Z46" s="59"/>
      <c r="AA46" s="88"/>
      <c r="AB46" s="59"/>
      <c r="AC46" s="88"/>
      <c r="AD46" s="59"/>
      <c r="AE46" s="464">
        <v>0.15</v>
      </c>
      <c r="AF46" s="59">
        <f>N46*AE46</f>
        <v>79.208333333333329</v>
      </c>
      <c r="AG46" s="59"/>
      <c r="AH46" s="59"/>
      <c r="AI46" s="963"/>
      <c r="AJ46" s="963"/>
      <c r="AK46" s="59"/>
      <c r="AL46" s="59"/>
      <c r="AM46" s="55"/>
      <c r="AN46" s="56"/>
      <c r="AO46" s="77"/>
      <c r="AP46" s="48"/>
      <c r="AQ46" s="55"/>
      <c r="AR46" s="48"/>
      <c r="AS46" s="55"/>
      <c r="AT46" s="54"/>
      <c r="AU46" s="55"/>
      <c r="AV46" s="54"/>
      <c r="AW46" s="50">
        <v>0.25</v>
      </c>
      <c r="AX46" s="59">
        <f t="shared" si="75"/>
        <v>132.01388888888889</v>
      </c>
      <c r="AY46" s="55"/>
      <c r="AZ46" s="54"/>
      <c r="BA46" s="55"/>
      <c r="BB46" s="54"/>
      <c r="BC46" s="58">
        <f t="shared" si="76"/>
        <v>211.22222222222223</v>
      </c>
      <c r="BD46" s="81">
        <f t="shared" si="77"/>
        <v>628.88333333333321</v>
      </c>
      <c r="BE46" s="50">
        <v>0.6</v>
      </c>
      <c r="BF46" s="59">
        <f t="shared" si="78"/>
        <v>377.32999999999993</v>
      </c>
      <c r="BG46" s="50">
        <v>0.8</v>
      </c>
      <c r="BH46" s="59">
        <f t="shared" si="79"/>
        <v>503.10666666666657</v>
      </c>
      <c r="BI46" s="81">
        <f t="shared" si="80"/>
        <v>1509.3199999999997</v>
      </c>
      <c r="BJ46" s="64">
        <f t="shared" si="81"/>
        <v>715.81944444444434</v>
      </c>
      <c r="BK46" s="50">
        <v>0.6</v>
      </c>
      <c r="BL46" s="59">
        <f t="shared" si="82"/>
        <v>429.49166666666662</v>
      </c>
      <c r="BM46" s="50">
        <v>0.8</v>
      </c>
      <c r="BN46" s="59">
        <f t="shared" si="83"/>
        <v>572.65555555555545</v>
      </c>
      <c r="BO46" s="64">
        <f t="shared" si="84"/>
        <v>1717.9666666666662</v>
      </c>
      <c r="BP46" s="461"/>
      <c r="BQ46" s="42"/>
      <c r="BR46" s="42"/>
      <c r="BS46" s="42"/>
      <c r="BT46" s="42"/>
      <c r="BU46" s="42"/>
      <c r="BV46" s="41"/>
      <c r="BW46" s="40"/>
      <c r="BX46" s="40"/>
    </row>
    <row r="47" spans="1:76" s="33" customFormat="1" ht="15.75">
      <c r="A47" s="872"/>
      <c r="B47" s="873"/>
      <c r="C47" s="874"/>
      <c r="D47" s="884"/>
      <c r="E47" s="874"/>
      <c r="F47" s="462" t="s">
        <v>392</v>
      </c>
      <c r="G47" s="384">
        <v>1</v>
      </c>
      <c r="H47" s="384"/>
      <c r="I47" s="384"/>
      <c r="J47" s="384">
        <f t="shared" si="87"/>
        <v>1</v>
      </c>
      <c r="K47" s="69">
        <v>18</v>
      </c>
      <c r="L47" s="74">
        <f t="shared" si="72"/>
        <v>5.5555555555555552E-2</v>
      </c>
      <c r="M47" s="85">
        <v>9505</v>
      </c>
      <c r="N47" s="58">
        <f t="shared" si="88"/>
        <v>528.05555555555554</v>
      </c>
      <c r="O47" s="65">
        <f>'[2]коэф. Школа (2)'!J37</f>
        <v>571.29444444444437</v>
      </c>
      <c r="P47" s="64">
        <f>'[2]коэф. Школа (2)'!T37</f>
        <v>745.16666666666663</v>
      </c>
      <c r="Q47" s="875"/>
      <c r="R47" s="50">
        <v>0.25</v>
      </c>
      <c r="S47" s="59">
        <f t="shared" si="73"/>
        <v>132.01388888888889</v>
      </c>
      <c r="T47" s="61"/>
      <c r="U47" s="59"/>
      <c r="V47" s="60"/>
      <c r="W47" s="59"/>
      <c r="X47" s="58">
        <f t="shared" si="74"/>
        <v>132.01388888888889</v>
      </c>
      <c r="Y47" s="88"/>
      <c r="Z47" s="59"/>
      <c r="AA47" s="88"/>
      <c r="AB47" s="59"/>
      <c r="AC47" s="88"/>
      <c r="AD47" s="59"/>
      <c r="AE47" s="464">
        <v>0.15</v>
      </c>
      <c r="AF47" s="59">
        <f>N47*AE47</f>
        <v>79.208333333333329</v>
      </c>
      <c r="AG47" s="59"/>
      <c r="AH47" s="59"/>
      <c r="AI47" s="963"/>
      <c r="AJ47" s="963"/>
      <c r="AK47" s="59"/>
      <c r="AL47" s="59"/>
      <c r="AM47" s="55"/>
      <c r="AN47" s="56"/>
      <c r="AO47" s="77"/>
      <c r="AP47" s="48"/>
      <c r="AQ47" s="55"/>
      <c r="AR47" s="48"/>
      <c r="AS47" s="55"/>
      <c r="AT47" s="54"/>
      <c r="AU47" s="55"/>
      <c r="AV47" s="54"/>
      <c r="AW47" s="50">
        <v>0.25</v>
      </c>
      <c r="AX47" s="59">
        <f t="shared" si="75"/>
        <v>132.01388888888889</v>
      </c>
      <c r="AY47" s="55"/>
      <c r="AZ47" s="54"/>
      <c r="BA47" s="55"/>
      <c r="BB47" s="54"/>
      <c r="BC47" s="58">
        <f t="shared" si="76"/>
        <v>211.22222222222223</v>
      </c>
      <c r="BD47" s="81">
        <f t="shared" si="77"/>
        <v>914.53055555555557</v>
      </c>
      <c r="BE47" s="50">
        <v>0.6</v>
      </c>
      <c r="BF47" s="59">
        <f t="shared" si="78"/>
        <v>548.71833333333336</v>
      </c>
      <c r="BG47" s="50">
        <v>0.8</v>
      </c>
      <c r="BH47" s="59">
        <f t="shared" si="79"/>
        <v>731.62444444444452</v>
      </c>
      <c r="BI47" s="81">
        <f t="shared" si="80"/>
        <v>2194.8733333333334</v>
      </c>
      <c r="BJ47" s="64">
        <f t="shared" si="81"/>
        <v>1088.4027777777778</v>
      </c>
      <c r="BK47" s="50">
        <v>0.6</v>
      </c>
      <c r="BL47" s="59">
        <f t="shared" si="82"/>
        <v>653.04166666666663</v>
      </c>
      <c r="BM47" s="50">
        <v>0.8</v>
      </c>
      <c r="BN47" s="59">
        <f t="shared" si="83"/>
        <v>870.72222222222229</v>
      </c>
      <c r="BO47" s="64">
        <f t="shared" si="84"/>
        <v>2612.1666666666665</v>
      </c>
      <c r="BP47" s="461"/>
      <c r="BQ47" s="42"/>
      <c r="BR47" s="42"/>
      <c r="BS47" s="42"/>
      <c r="BT47" s="42"/>
      <c r="BU47" s="42"/>
      <c r="BV47" s="41"/>
      <c r="BW47" s="40"/>
      <c r="BX47" s="40"/>
    </row>
    <row r="48" spans="1:76" s="33" customFormat="1" ht="15.75">
      <c r="A48" s="872"/>
      <c r="B48" s="873"/>
      <c r="C48" s="874"/>
      <c r="D48" s="884"/>
      <c r="E48" s="874"/>
      <c r="F48" s="52" t="s">
        <v>433</v>
      </c>
      <c r="G48" s="86">
        <v>2</v>
      </c>
      <c r="H48" s="86">
        <v>1</v>
      </c>
      <c r="I48" s="384"/>
      <c r="J48" s="86">
        <f t="shared" si="87"/>
        <v>3</v>
      </c>
      <c r="K48" s="69">
        <v>18</v>
      </c>
      <c r="L48" s="723">
        <f t="shared" si="72"/>
        <v>0.16666666666666666</v>
      </c>
      <c r="M48" s="85">
        <v>9505</v>
      </c>
      <c r="N48" s="58">
        <f t="shared" si="88"/>
        <v>1584.1666666666665</v>
      </c>
      <c r="O48" s="65">
        <f>'[2]коэф. Школа (2)'!J38</f>
        <v>1645.328</v>
      </c>
      <c r="P48" s="64">
        <f>'[2]коэф. Школа (2)'!T38</f>
        <v>2146.08</v>
      </c>
      <c r="Q48" s="875"/>
      <c r="R48" s="50">
        <v>0.25</v>
      </c>
      <c r="S48" s="59">
        <f t="shared" si="73"/>
        <v>396.04166666666663</v>
      </c>
      <c r="T48" s="61"/>
      <c r="U48" s="59"/>
      <c r="V48" s="60"/>
      <c r="W48" s="59"/>
      <c r="X48" s="58">
        <f t="shared" si="74"/>
        <v>396.04166666666663</v>
      </c>
      <c r="Y48" s="88"/>
      <c r="Z48" s="59"/>
      <c r="AA48" s="88"/>
      <c r="AB48" s="59"/>
      <c r="AC48" s="88"/>
      <c r="AD48" s="59"/>
      <c r="AE48" s="464"/>
      <c r="AF48" s="59"/>
      <c r="AG48" s="59"/>
      <c r="AH48" s="59"/>
      <c r="AI48" s="963"/>
      <c r="AJ48" s="963"/>
      <c r="AK48" s="59"/>
      <c r="AL48" s="59"/>
      <c r="AM48" s="55"/>
      <c r="AN48" s="56"/>
      <c r="AO48" s="77"/>
      <c r="AP48" s="48"/>
      <c r="AQ48" s="55"/>
      <c r="AR48" s="48"/>
      <c r="AS48" s="55"/>
      <c r="AT48" s="54"/>
      <c r="AU48" s="55"/>
      <c r="AV48" s="54"/>
      <c r="AW48" s="50">
        <v>0.25</v>
      </c>
      <c r="AX48" s="59">
        <f t="shared" si="75"/>
        <v>396.04166666666663</v>
      </c>
      <c r="AY48" s="55"/>
      <c r="AZ48" s="54"/>
      <c r="BA48" s="55"/>
      <c r="BB48" s="54"/>
      <c r="BC48" s="58">
        <f t="shared" si="76"/>
        <v>396.04166666666663</v>
      </c>
      <c r="BD48" s="81">
        <f t="shared" si="77"/>
        <v>2437.411333333333</v>
      </c>
      <c r="BE48" s="50">
        <v>0.6</v>
      </c>
      <c r="BF48" s="59">
        <f t="shared" si="78"/>
        <v>1462.4467999999997</v>
      </c>
      <c r="BG48" s="50">
        <v>0.8</v>
      </c>
      <c r="BH48" s="59">
        <f t="shared" si="79"/>
        <v>1949.9290666666666</v>
      </c>
      <c r="BI48" s="81">
        <f t="shared" si="80"/>
        <v>5849.7871999999988</v>
      </c>
      <c r="BJ48" s="64">
        <f t="shared" si="81"/>
        <v>2938.163333333333</v>
      </c>
      <c r="BK48" s="50">
        <v>0.6</v>
      </c>
      <c r="BL48" s="59">
        <f t="shared" si="82"/>
        <v>1762.8979999999997</v>
      </c>
      <c r="BM48" s="50">
        <v>0.8</v>
      </c>
      <c r="BN48" s="59">
        <f t="shared" si="83"/>
        <v>2350.5306666666665</v>
      </c>
      <c r="BO48" s="64">
        <f t="shared" si="84"/>
        <v>7051.5919999999996</v>
      </c>
      <c r="BP48" s="461"/>
      <c r="BQ48" s="42"/>
      <c r="BR48" s="42"/>
      <c r="BS48" s="42"/>
      <c r="BT48" s="42"/>
      <c r="BU48" s="42"/>
      <c r="BV48" s="41"/>
      <c r="BW48" s="40"/>
      <c r="BX48" s="40"/>
    </row>
    <row r="49" spans="1:76" s="33" customFormat="1" ht="15.75">
      <c r="A49" s="872"/>
      <c r="B49" s="873"/>
      <c r="C49" s="874"/>
      <c r="D49" s="884"/>
      <c r="E49" s="874"/>
      <c r="F49" s="48" t="s">
        <v>26</v>
      </c>
      <c r="G49" s="66"/>
      <c r="H49" s="384">
        <v>2</v>
      </c>
      <c r="I49" s="384"/>
      <c r="J49" s="384">
        <f t="shared" si="87"/>
        <v>2</v>
      </c>
      <c r="K49" s="69">
        <v>18</v>
      </c>
      <c r="L49" s="74">
        <f t="shared" si="72"/>
        <v>0.1111111111111111</v>
      </c>
      <c r="M49" s="85">
        <v>9505</v>
      </c>
      <c r="N49" s="58">
        <f t="shared" si="88"/>
        <v>1056.1111111111111</v>
      </c>
      <c r="O49" s="65">
        <f>'[2]коэф. Школа (2)'!J39</f>
        <v>1142.5888888888887</v>
      </c>
      <c r="P49" s="64">
        <f>'[2]коэф. Школа (2)'!T39</f>
        <v>1490.3333333333333</v>
      </c>
      <c r="Q49" s="875"/>
      <c r="R49" s="50">
        <v>0.25</v>
      </c>
      <c r="S49" s="59">
        <f t="shared" si="73"/>
        <v>264.02777777777777</v>
      </c>
      <c r="T49" s="61"/>
      <c r="U49" s="59"/>
      <c r="V49" s="60"/>
      <c r="W49" s="59"/>
      <c r="X49" s="58">
        <f t="shared" si="74"/>
        <v>264.02777777777777</v>
      </c>
      <c r="Y49" s="464">
        <v>0.05</v>
      </c>
      <c r="Z49" s="59">
        <f>Y49*N49</f>
        <v>52.805555555555557</v>
      </c>
      <c r="AA49" s="88"/>
      <c r="AB49" s="59"/>
      <c r="AC49" s="88"/>
      <c r="AD49" s="59"/>
      <c r="AE49" s="59"/>
      <c r="AF49" s="59"/>
      <c r="AG49" s="59"/>
      <c r="AH49" s="59"/>
      <c r="AI49" s="963"/>
      <c r="AJ49" s="963"/>
      <c r="AK49" s="59"/>
      <c r="AL49" s="59"/>
      <c r="AM49" s="55"/>
      <c r="AN49" s="56"/>
      <c r="AO49" s="77"/>
      <c r="AP49" s="48"/>
      <c r="AQ49" s="55"/>
      <c r="AR49" s="48"/>
      <c r="AS49" s="55"/>
      <c r="AT49" s="54"/>
      <c r="AU49" s="55"/>
      <c r="AV49" s="54"/>
      <c r="AW49" s="50">
        <v>0.25</v>
      </c>
      <c r="AX49" s="59">
        <f t="shared" si="75"/>
        <v>264.02777777777777</v>
      </c>
      <c r="AY49" s="55"/>
      <c r="AZ49" s="54"/>
      <c r="BA49" s="55"/>
      <c r="BB49" s="54"/>
      <c r="BC49" s="58">
        <f t="shared" si="76"/>
        <v>316.83333333333331</v>
      </c>
      <c r="BD49" s="81">
        <f t="shared" si="77"/>
        <v>1723.4499999999998</v>
      </c>
      <c r="BE49" s="50">
        <v>0.6</v>
      </c>
      <c r="BF49" s="59">
        <f t="shared" si="78"/>
        <v>1034.07</v>
      </c>
      <c r="BG49" s="50">
        <v>0.8</v>
      </c>
      <c r="BH49" s="59">
        <f t="shared" si="79"/>
        <v>1378.76</v>
      </c>
      <c r="BI49" s="81">
        <f t="shared" si="80"/>
        <v>4136.28</v>
      </c>
      <c r="BJ49" s="64">
        <f t="shared" si="81"/>
        <v>2071.1944444444443</v>
      </c>
      <c r="BK49" s="50">
        <v>0.6</v>
      </c>
      <c r="BL49" s="59">
        <f t="shared" si="82"/>
        <v>1242.7166666666665</v>
      </c>
      <c r="BM49" s="50">
        <v>0.8</v>
      </c>
      <c r="BN49" s="59">
        <f t="shared" si="83"/>
        <v>1656.9555555555555</v>
      </c>
      <c r="BO49" s="64">
        <f t="shared" si="84"/>
        <v>4970.8666666666659</v>
      </c>
      <c r="BP49" s="461"/>
      <c r="BQ49" s="42"/>
      <c r="BR49" s="42"/>
      <c r="BS49" s="42"/>
      <c r="BT49" s="42"/>
      <c r="BU49" s="42"/>
      <c r="BV49" s="41"/>
      <c r="BW49" s="40"/>
      <c r="BX49" s="40"/>
    </row>
    <row r="50" spans="1:76" s="87" customFormat="1" ht="15.75">
      <c r="A50" s="453"/>
      <c r="B50" s="454"/>
      <c r="C50" s="455"/>
      <c r="D50" s="456"/>
      <c r="E50" s="455"/>
      <c r="F50" s="455"/>
      <c r="G50" s="457"/>
      <c r="H50" s="457"/>
      <c r="I50" s="457"/>
      <c r="J50" s="720">
        <f>SUM(J44:J49)</f>
        <v>34</v>
      </c>
      <c r="K50" s="457">
        <v>18</v>
      </c>
      <c r="L50" s="52">
        <f>SUM(L44:L49)</f>
        <v>1.8888888888888891</v>
      </c>
      <c r="M50" s="457"/>
      <c r="N50" s="459">
        <f>SUM(N44:N49)</f>
        <v>17953.888888888883</v>
      </c>
      <c r="O50" s="457">
        <f>SUM(O44:O49)</f>
        <v>34494.758555555549</v>
      </c>
      <c r="P50" s="457">
        <f>SUM(P44:P49)</f>
        <v>44993.163333333338</v>
      </c>
      <c r="Q50" s="696">
        <f>SUM(Q44:Q49)</f>
        <v>12</v>
      </c>
      <c r="R50" s="457"/>
      <c r="S50" s="457">
        <f>SUM(S44:S49)</f>
        <v>4488.4722222222208</v>
      </c>
      <c r="T50" s="457">
        <f>SUM(T44:T49)</f>
        <v>0</v>
      </c>
      <c r="U50" s="457">
        <f>SUM(U44:U49)</f>
        <v>0</v>
      </c>
      <c r="V50" s="457">
        <f>SUM(V44:V49)</f>
        <v>0</v>
      </c>
      <c r="W50" s="457">
        <f>SUM(W44:W49)</f>
        <v>0</v>
      </c>
      <c r="X50" s="457"/>
      <c r="Y50" s="457"/>
      <c r="Z50" s="457">
        <f>SUM(Z44:Z49)</f>
        <v>52.805555555555557</v>
      </c>
      <c r="AA50" s="457"/>
      <c r="AB50" s="457"/>
      <c r="AC50" s="457"/>
      <c r="AD50" s="457"/>
      <c r="AE50" s="457"/>
      <c r="AF50" s="457">
        <f>SUM(AF44:AF49)</f>
        <v>237.625</v>
      </c>
      <c r="AG50" s="457"/>
      <c r="AH50" s="457">
        <f>SUM(AH44:AH49)</f>
        <v>2059.4166666666665</v>
      </c>
      <c r="AI50" s="457"/>
      <c r="AJ50" s="457">
        <f>SUM(AJ44:AJ49)</f>
        <v>2314.2857142857142</v>
      </c>
      <c r="AK50" s="457"/>
      <c r="AL50" s="457">
        <f>SUM(AL44:AL49)</f>
        <v>950.5</v>
      </c>
      <c r="AM50" s="457"/>
      <c r="AN50" s="457"/>
      <c r="AO50" s="457"/>
      <c r="AP50" s="457"/>
      <c r="AQ50" s="457"/>
      <c r="AR50" s="457"/>
      <c r="AS50" s="457"/>
      <c r="AT50" s="457"/>
      <c r="AU50" s="457"/>
      <c r="AV50" s="457"/>
      <c r="AW50" s="457"/>
      <c r="AX50" s="457">
        <f>SUM(AX44:AX49)</f>
        <v>4488.4722222222208</v>
      </c>
      <c r="AY50" s="457"/>
      <c r="AZ50" s="457"/>
      <c r="BA50" s="457"/>
      <c r="BB50" s="457"/>
      <c r="BC50" s="457"/>
      <c r="BD50" s="457"/>
      <c r="BE50" s="457"/>
      <c r="BF50" s="457"/>
      <c r="BG50" s="457"/>
      <c r="BH50" s="457"/>
      <c r="BI50" s="457"/>
      <c r="BJ50" s="457"/>
      <c r="BK50" s="457"/>
      <c r="BL50" s="457"/>
      <c r="BM50" s="457"/>
      <c r="BN50" s="457"/>
      <c r="BO50" s="457"/>
      <c r="BP50" s="457">
        <f t="shared" ref="BP50:BX50" si="89">SUM(BP44:BP49)</f>
        <v>19385.054761904761</v>
      </c>
      <c r="BQ50" s="457">
        <f t="shared" si="89"/>
        <v>96925.273809523802</v>
      </c>
      <c r="BR50" s="457">
        <f t="shared" si="89"/>
        <v>1163103.2857142857</v>
      </c>
      <c r="BS50" s="457">
        <f t="shared" si="89"/>
        <v>0</v>
      </c>
      <c r="BT50" s="457">
        <f t="shared" si="89"/>
        <v>0</v>
      </c>
      <c r="BU50" s="457">
        <f t="shared" si="89"/>
        <v>1163103.2857142857</v>
      </c>
      <c r="BV50" s="457">
        <f t="shared" si="89"/>
        <v>0</v>
      </c>
      <c r="BW50" s="457">
        <f t="shared" si="89"/>
        <v>1163103.2857142857</v>
      </c>
      <c r="BX50" s="457">
        <f t="shared" si="89"/>
        <v>351257.19228571426</v>
      </c>
    </row>
    <row r="51" spans="1:76" s="33" customFormat="1" ht="15.75">
      <c r="A51" s="872"/>
      <c r="B51" s="873" t="s">
        <v>498</v>
      </c>
      <c r="C51" s="874" t="s">
        <v>499</v>
      </c>
      <c r="D51" s="874">
        <v>4</v>
      </c>
      <c r="E51" s="874" t="s">
        <v>15</v>
      </c>
      <c r="F51" s="79" t="s">
        <v>38</v>
      </c>
      <c r="G51" s="66"/>
      <c r="H51" s="384">
        <v>9</v>
      </c>
      <c r="I51" s="384">
        <v>3</v>
      </c>
      <c r="J51" s="384">
        <f>G51+H51+I51</f>
        <v>12</v>
      </c>
      <c r="K51" s="69">
        <v>18</v>
      </c>
      <c r="L51" s="74">
        <f t="shared" ref="L51:L56" si="90">J51/K51</f>
        <v>0.66666666666666663</v>
      </c>
      <c r="M51" s="85">
        <v>8942</v>
      </c>
      <c r="N51" s="58">
        <f t="shared" ref="N51:N56" si="91">M51*L51</f>
        <v>5961.333333333333</v>
      </c>
      <c r="O51" s="65">
        <f>'[2]коэф. Школа (2)'!J41</f>
        <v>5141.6499999999996</v>
      </c>
      <c r="P51" s="64">
        <f>'[2]коэф. Школа (2)'!T41</f>
        <v>6706.5</v>
      </c>
      <c r="Q51" s="875">
        <v>2</v>
      </c>
      <c r="R51" s="50">
        <v>0.25</v>
      </c>
      <c r="S51" s="59">
        <f>N51*R51</f>
        <v>1490.3333333333333</v>
      </c>
      <c r="T51" s="61"/>
      <c r="U51" s="59"/>
      <c r="V51" s="60"/>
      <c r="W51" s="59"/>
      <c r="X51" s="58">
        <f>S51+U51+W51</f>
        <v>1490.3333333333333</v>
      </c>
      <c r="Y51" s="77"/>
      <c r="Z51" s="48"/>
      <c r="AA51" s="77"/>
      <c r="AB51" s="48"/>
      <c r="AC51" s="77"/>
      <c r="AD51" s="48"/>
      <c r="AE51" s="50">
        <v>0.15</v>
      </c>
      <c r="AF51" s="48">
        <f>AE51*N51</f>
        <v>894.19999999999993</v>
      </c>
      <c r="AG51" s="77"/>
      <c r="AH51" s="48"/>
      <c r="AI51" s="876">
        <v>2700</v>
      </c>
      <c r="AJ51" s="876"/>
      <c r="AK51" s="50">
        <v>0.1</v>
      </c>
      <c r="AL51" s="48">
        <v>950.5</v>
      </c>
      <c r="AM51" s="55"/>
      <c r="AN51" s="56"/>
      <c r="AO51" s="82"/>
      <c r="AP51" s="48"/>
      <c r="AQ51" s="55"/>
      <c r="AR51" s="48"/>
      <c r="AS51" s="55"/>
      <c r="AT51" s="54"/>
      <c r="AU51" s="55"/>
      <c r="AV51" s="54"/>
      <c r="AW51" s="50">
        <v>0.25</v>
      </c>
      <c r="AX51" s="59">
        <f>N51*AW51</f>
        <v>1490.3333333333333</v>
      </c>
      <c r="AY51" s="55"/>
      <c r="AZ51" s="54"/>
      <c r="BA51" s="55"/>
      <c r="BB51" s="54"/>
      <c r="BC51" s="58">
        <f>Z51+AB51+AD51+AF51+AH51+AJ51+AL51+AN51+AP51+AR51+AT51+AV51+AX51+AZ51+BB51</f>
        <v>3335.0333333333328</v>
      </c>
      <c r="BD51" s="81">
        <f>O51+X51+BC51</f>
        <v>9967.0166666666664</v>
      </c>
      <c r="BE51" s="50">
        <v>0.6</v>
      </c>
      <c r="BF51" s="59">
        <f>BD51*BE51</f>
        <v>5980.21</v>
      </c>
      <c r="BG51" s="50">
        <v>0.8</v>
      </c>
      <c r="BH51" s="59">
        <f>BD51*BG51</f>
        <v>7973.6133333333337</v>
      </c>
      <c r="BI51" s="81">
        <f>BD51+BF51+BH51</f>
        <v>23920.84</v>
      </c>
      <c r="BJ51" s="64">
        <f>P51+X51+BC51</f>
        <v>11531.866666666667</v>
      </c>
      <c r="BK51" s="50">
        <v>0.6</v>
      </c>
      <c r="BL51" s="59">
        <f>BJ51*BK51</f>
        <v>6919.12</v>
      </c>
      <c r="BM51" s="50">
        <v>0.8</v>
      </c>
      <c r="BN51" s="59">
        <f>BJ51*BM51</f>
        <v>9225.4933333333338</v>
      </c>
      <c r="BO51" s="64">
        <f>BJ51+BL51+BN51</f>
        <v>27676.480000000003</v>
      </c>
      <c r="BP51" s="461"/>
      <c r="BQ51" s="42"/>
      <c r="BR51" s="42"/>
      <c r="BS51" s="42"/>
      <c r="BT51" s="42"/>
      <c r="BU51" s="42"/>
      <c r="BV51" s="465"/>
      <c r="BW51" s="40"/>
      <c r="BX51" s="40"/>
    </row>
    <row r="52" spans="1:76" s="33" customFormat="1" ht="15.75">
      <c r="A52" s="872"/>
      <c r="B52" s="873"/>
      <c r="C52" s="874"/>
      <c r="D52" s="874"/>
      <c r="E52" s="874"/>
      <c r="F52" s="79" t="s">
        <v>37</v>
      </c>
      <c r="G52" s="66"/>
      <c r="H52" s="384">
        <v>7</v>
      </c>
      <c r="I52" s="384">
        <v>6</v>
      </c>
      <c r="J52" s="384">
        <f>G52+H52+I52</f>
        <v>13</v>
      </c>
      <c r="K52" s="69">
        <v>18</v>
      </c>
      <c r="L52" s="74">
        <f t="shared" si="90"/>
        <v>0.72222222222222221</v>
      </c>
      <c r="M52" s="85">
        <v>8942</v>
      </c>
      <c r="N52" s="58">
        <f t="shared" si="91"/>
        <v>6458.1111111111113</v>
      </c>
      <c r="O52" s="65">
        <f>'[2]коэф. Школа (2)'!J42</f>
        <v>5141.6499999999996</v>
      </c>
      <c r="P52" s="64">
        <f>'[2]коэф. Школа (2)'!T42</f>
        <v>6706.5</v>
      </c>
      <c r="Q52" s="875"/>
      <c r="R52" s="50">
        <v>0.25</v>
      </c>
      <c r="S52" s="59">
        <f>N52*R52</f>
        <v>1614.5277777777778</v>
      </c>
      <c r="T52" s="61"/>
      <c r="U52" s="59"/>
      <c r="V52" s="60"/>
      <c r="W52" s="59"/>
      <c r="X52" s="58">
        <f>S52+U52+W52</f>
        <v>1614.5277777777778</v>
      </c>
      <c r="Y52" s="77"/>
      <c r="Z52" s="48"/>
      <c r="AA52" s="77"/>
      <c r="AB52" s="48"/>
      <c r="AC52" s="77"/>
      <c r="AD52" s="48"/>
      <c r="AE52" s="50">
        <v>0.15</v>
      </c>
      <c r="AF52" s="48">
        <f>AE52*N52</f>
        <v>968.7166666666667</v>
      </c>
      <c r="AG52" s="77"/>
      <c r="AH52" s="48"/>
      <c r="AI52" s="876"/>
      <c r="AJ52" s="876"/>
      <c r="AK52" s="50"/>
      <c r="AL52" s="48"/>
      <c r="AM52" s="55"/>
      <c r="AN52" s="56"/>
      <c r="AO52" s="82"/>
      <c r="AP52" s="48"/>
      <c r="AQ52" s="55"/>
      <c r="AR52" s="48"/>
      <c r="AS52" s="55"/>
      <c r="AT52" s="54"/>
      <c r="AU52" s="55"/>
      <c r="AV52" s="54"/>
      <c r="AW52" s="50">
        <v>0.25</v>
      </c>
      <c r="AX52" s="59">
        <f>N52*AW52</f>
        <v>1614.5277777777778</v>
      </c>
      <c r="AY52" s="55"/>
      <c r="AZ52" s="54"/>
      <c r="BA52" s="55"/>
      <c r="BB52" s="54"/>
      <c r="BC52" s="58">
        <f>Z52+AB52+AD52+AF52+AH52+AJ52+AL52+AN52+AP52+AR52+AT52+AV52+AX52+AZ52+BB52</f>
        <v>2583.2444444444445</v>
      </c>
      <c r="BD52" s="81">
        <f>O52+X52+BC52</f>
        <v>9339.4222222222215</v>
      </c>
      <c r="BE52" s="50">
        <v>0.6</v>
      </c>
      <c r="BF52" s="59">
        <f>BD52*BE52</f>
        <v>5603.6533333333327</v>
      </c>
      <c r="BG52" s="50">
        <v>0.8</v>
      </c>
      <c r="BH52" s="59">
        <f>BD52*BG52</f>
        <v>7471.5377777777776</v>
      </c>
      <c r="BI52" s="81">
        <f>BD52+BF52+BH52</f>
        <v>22414.613333333335</v>
      </c>
      <c r="BJ52" s="64">
        <f>P52+X52+BC52</f>
        <v>10904.272222222222</v>
      </c>
      <c r="BK52" s="50">
        <v>0.6</v>
      </c>
      <c r="BL52" s="59">
        <f>BJ52*BK52</f>
        <v>6542.5633333333326</v>
      </c>
      <c r="BM52" s="50">
        <v>0.8</v>
      </c>
      <c r="BN52" s="59">
        <f>BJ52*BM52</f>
        <v>8723.4177777777786</v>
      </c>
      <c r="BO52" s="64">
        <f>BJ52+BL52+BN52</f>
        <v>26170.253333333334</v>
      </c>
      <c r="BP52" s="461"/>
      <c r="BQ52" s="42"/>
      <c r="BR52" s="42"/>
      <c r="BS52" s="42"/>
      <c r="BT52" s="42"/>
      <c r="BU52" s="42"/>
      <c r="BV52" s="465"/>
      <c r="BW52" s="40"/>
      <c r="BX52" s="40"/>
    </row>
    <row r="53" spans="1:76" s="33" customFormat="1" ht="15.75">
      <c r="A53" s="872"/>
      <c r="B53" s="873"/>
      <c r="C53" s="874"/>
      <c r="D53" s="874"/>
      <c r="E53" s="874"/>
      <c r="F53" s="462" t="s">
        <v>434</v>
      </c>
      <c r="G53" s="384"/>
      <c r="H53" s="384">
        <v>1.5</v>
      </c>
      <c r="I53" s="384">
        <v>1</v>
      </c>
      <c r="J53" s="384">
        <f t="shared" ref="J53:J54" si="92">G53+H53+I53</f>
        <v>2.5</v>
      </c>
      <c r="K53" s="69">
        <v>18</v>
      </c>
      <c r="L53" s="74">
        <f t="shared" si="90"/>
        <v>0.1388888888888889</v>
      </c>
      <c r="M53" s="85">
        <v>8942</v>
      </c>
      <c r="N53" s="58">
        <f t="shared" si="91"/>
        <v>1241.9444444444446</v>
      </c>
      <c r="O53" s="65">
        <f>'[2]коэф. Школа (2)'!J43</f>
        <v>856.94166666666661</v>
      </c>
      <c r="P53" s="64">
        <f>'[2]коэф. Школа (2)'!T43</f>
        <v>1117.75</v>
      </c>
      <c r="Q53" s="875"/>
      <c r="R53" s="50">
        <v>0.25</v>
      </c>
      <c r="S53" s="59">
        <f t="shared" ref="S53:S54" si="93">N53*R53</f>
        <v>310.48611111111114</v>
      </c>
      <c r="T53" s="61"/>
      <c r="U53" s="59"/>
      <c r="V53" s="60"/>
      <c r="W53" s="59"/>
      <c r="X53" s="58">
        <f t="shared" ref="X53:X54" si="94">S53+U53+W53</f>
        <v>310.48611111111114</v>
      </c>
      <c r="Y53" s="77"/>
      <c r="Z53" s="48"/>
      <c r="AA53" s="77"/>
      <c r="AB53" s="48"/>
      <c r="AC53" s="77"/>
      <c r="AD53" s="48"/>
      <c r="AE53" s="50">
        <v>0.15</v>
      </c>
      <c r="AF53" s="48">
        <f t="shared" ref="AF53" si="95">AE53*N53</f>
        <v>186.29166666666669</v>
      </c>
      <c r="AG53" s="77"/>
      <c r="AH53" s="48"/>
      <c r="AI53" s="876"/>
      <c r="AJ53" s="876"/>
      <c r="AK53" s="77"/>
      <c r="AL53" s="48"/>
      <c r="AM53" s="55"/>
      <c r="AN53" s="56"/>
      <c r="AO53" s="77"/>
      <c r="AP53" s="48"/>
      <c r="AQ53" s="55"/>
      <c r="AR53" s="48"/>
      <c r="AS53" s="55"/>
      <c r="AT53" s="54"/>
      <c r="AU53" s="55"/>
      <c r="AV53" s="54"/>
      <c r="AW53" s="50">
        <v>0.25</v>
      </c>
      <c r="AX53" s="59">
        <f t="shared" ref="AX53:AX54" si="96">N53*AW53</f>
        <v>310.48611111111114</v>
      </c>
      <c r="AY53" s="55"/>
      <c r="AZ53" s="54"/>
      <c r="BA53" s="55"/>
      <c r="BB53" s="54"/>
      <c r="BC53" s="58">
        <f t="shared" ref="BC53:BC54" si="97">Z53+AB53+AD53+AF53+AH53+AJ53+AL53+AN53+AP53+AR53+AT53+AV53+AX53+AZ53+BB53</f>
        <v>496.77777777777783</v>
      </c>
      <c r="BD53" s="81">
        <f t="shared" ref="BD53:BD54" si="98">O53+X53+BC53</f>
        <v>1664.2055555555555</v>
      </c>
      <c r="BE53" s="50">
        <v>0.6</v>
      </c>
      <c r="BF53" s="59">
        <f t="shared" ref="BF53:BF54" si="99">BD53*BE53</f>
        <v>998.52333333333331</v>
      </c>
      <c r="BG53" s="50">
        <v>0.8</v>
      </c>
      <c r="BH53" s="59">
        <f t="shared" ref="BH53:BH54" si="100">BD53*BG53</f>
        <v>1331.3644444444444</v>
      </c>
      <c r="BI53" s="81">
        <f t="shared" ref="BI53:BI54" si="101">BD53+BF53+BH53</f>
        <v>3994.0933333333332</v>
      </c>
      <c r="BJ53" s="64">
        <f t="shared" ref="BJ53:BJ54" si="102">P53+X53+BC53</f>
        <v>1925.0138888888889</v>
      </c>
      <c r="BK53" s="50">
        <v>0.6</v>
      </c>
      <c r="BL53" s="59">
        <f t="shared" ref="BL53:BL54" si="103">BJ53*BK53</f>
        <v>1155.0083333333332</v>
      </c>
      <c r="BM53" s="50">
        <v>0.8</v>
      </c>
      <c r="BN53" s="59">
        <f t="shared" ref="BN53:BN54" si="104">BJ53*BM53</f>
        <v>1540.0111111111112</v>
      </c>
      <c r="BO53" s="64">
        <f t="shared" ref="BO53:BO54" si="105">BJ53+BL53+BN53</f>
        <v>4620.0333333333328</v>
      </c>
      <c r="BP53" s="461">
        <f t="shared" ref="BP53:BP54" si="106">BO53*(25/100)</f>
        <v>1155.0083333333332</v>
      </c>
      <c r="BQ53" s="42">
        <f t="shared" ref="BQ53:BQ54" si="107">BO53+BP53</f>
        <v>5775.0416666666661</v>
      </c>
      <c r="BR53" s="42">
        <f t="shared" ref="BR53:BR54" si="108">BQ53*12</f>
        <v>69300.5</v>
      </c>
      <c r="BS53" s="42"/>
      <c r="BT53" s="42">
        <v>0</v>
      </c>
      <c r="BU53" s="42">
        <f t="shared" ref="BU53:BU54" si="109">SUM(BR53:BS53)</f>
        <v>69300.5</v>
      </c>
      <c r="BV53" s="41">
        <v>0</v>
      </c>
      <c r="BW53" s="40">
        <f t="shared" ref="BW53:BW54" si="110">SUM(BU53:BV53)</f>
        <v>69300.5</v>
      </c>
      <c r="BX53" s="40">
        <f t="shared" ref="BX53:BX54" si="111">BW53*30.2%</f>
        <v>20928.751</v>
      </c>
    </row>
    <row r="54" spans="1:76" s="33" customFormat="1" ht="15.75">
      <c r="A54" s="872"/>
      <c r="B54" s="873"/>
      <c r="C54" s="874"/>
      <c r="D54" s="874"/>
      <c r="E54" s="874"/>
      <c r="F54" s="462" t="s">
        <v>435</v>
      </c>
      <c r="G54" s="384"/>
      <c r="H54" s="384">
        <v>1.5</v>
      </c>
      <c r="I54" s="384"/>
      <c r="J54" s="384">
        <f t="shared" si="92"/>
        <v>1.5</v>
      </c>
      <c r="K54" s="69">
        <v>18</v>
      </c>
      <c r="L54" s="74">
        <f t="shared" si="90"/>
        <v>8.3333333333333329E-2</v>
      </c>
      <c r="M54" s="85">
        <v>8942</v>
      </c>
      <c r="N54" s="58">
        <f t="shared" si="91"/>
        <v>745.16666666666663</v>
      </c>
      <c r="O54" s="65">
        <f>'[2]коэф. Школа (2)'!J44</f>
        <v>285.64722222222218</v>
      </c>
      <c r="P54" s="64">
        <f>'[2]коэф. Школа (2)'!T44</f>
        <v>372.58333333333331</v>
      </c>
      <c r="Q54" s="875"/>
      <c r="R54" s="50">
        <v>0.25</v>
      </c>
      <c r="S54" s="59">
        <f t="shared" si="93"/>
        <v>186.29166666666666</v>
      </c>
      <c r="T54" s="61"/>
      <c r="U54" s="59"/>
      <c r="V54" s="60"/>
      <c r="W54" s="59"/>
      <c r="X54" s="58">
        <f t="shared" si="94"/>
        <v>186.29166666666666</v>
      </c>
      <c r="Y54" s="77"/>
      <c r="Z54" s="48"/>
      <c r="AA54" s="77"/>
      <c r="AB54" s="48"/>
      <c r="AC54" s="77"/>
      <c r="AD54" s="48"/>
      <c r="AE54" s="50">
        <v>0.15</v>
      </c>
      <c r="AF54" s="48">
        <f>AE54*N54</f>
        <v>111.77499999999999</v>
      </c>
      <c r="AG54" s="77"/>
      <c r="AH54" s="48"/>
      <c r="AI54" s="876"/>
      <c r="AJ54" s="876"/>
      <c r="AK54" s="77"/>
      <c r="AL54" s="48"/>
      <c r="AM54" s="55"/>
      <c r="AN54" s="56"/>
      <c r="AO54" s="77"/>
      <c r="AP54" s="48"/>
      <c r="AQ54" s="55"/>
      <c r="AR54" s="48"/>
      <c r="AS54" s="55"/>
      <c r="AT54" s="54"/>
      <c r="AU54" s="55"/>
      <c r="AV54" s="54"/>
      <c r="AW54" s="50">
        <v>0.25</v>
      </c>
      <c r="AX54" s="59">
        <f t="shared" si="96"/>
        <v>186.29166666666666</v>
      </c>
      <c r="AY54" s="55"/>
      <c r="AZ54" s="54"/>
      <c r="BA54" s="55"/>
      <c r="BB54" s="54"/>
      <c r="BC54" s="58">
        <f t="shared" si="97"/>
        <v>298.06666666666666</v>
      </c>
      <c r="BD54" s="81">
        <f t="shared" si="98"/>
        <v>770.00555555555547</v>
      </c>
      <c r="BE54" s="50">
        <v>0.6</v>
      </c>
      <c r="BF54" s="59">
        <f t="shared" si="99"/>
        <v>462.00333333333327</v>
      </c>
      <c r="BG54" s="50">
        <v>0.8</v>
      </c>
      <c r="BH54" s="59">
        <f t="shared" si="100"/>
        <v>616.0044444444444</v>
      </c>
      <c r="BI54" s="81">
        <f t="shared" si="101"/>
        <v>1848.0133333333333</v>
      </c>
      <c r="BJ54" s="64">
        <f t="shared" si="102"/>
        <v>856.94166666666661</v>
      </c>
      <c r="BK54" s="50">
        <v>0.6</v>
      </c>
      <c r="BL54" s="59">
        <f t="shared" si="103"/>
        <v>514.16499999999996</v>
      </c>
      <c r="BM54" s="50">
        <v>0.8</v>
      </c>
      <c r="BN54" s="59">
        <f t="shared" si="104"/>
        <v>685.55333333333328</v>
      </c>
      <c r="BO54" s="64">
        <f t="shared" si="105"/>
        <v>2056.66</v>
      </c>
      <c r="BP54" s="461">
        <f t="shared" si="106"/>
        <v>514.16499999999996</v>
      </c>
      <c r="BQ54" s="42">
        <f t="shared" si="107"/>
        <v>2570.8249999999998</v>
      </c>
      <c r="BR54" s="42">
        <f t="shared" si="108"/>
        <v>30849.899999999998</v>
      </c>
      <c r="BS54" s="42"/>
      <c r="BT54" s="42">
        <v>0</v>
      </c>
      <c r="BU54" s="42">
        <f t="shared" si="109"/>
        <v>30849.899999999998</v>
      </c>
      <c r="BV54" s="41">
        <v>0</v>
      </c>
      <c r="BW54" s="40">
        <f t="shared" si="110"/>
        <v>30849.899999999998</v>
      </c>
      <c r="BX54" s="40">
        <f t="shared" si="111"/>
        <v>9316.6697999999997</v>
      </c>
    </row>
    <row r="55" spans="1:76" s="33" customFormat="1" ht="31.5">
      <c r="A55" s="872"/>
      <c r="B55" s="873"/>
      <c r="C55" s="874"/>
      <c r="D55" s="874"/>
      <c r="E55" s="874"/>
      <c r="F55" s="48" t="s">
        <v>36</v>
      </c>
      <c r="G55" s="66"/>
      <c r="H55" s="384">
        <v>1</v>
      </c>
      <c r="I55" s="384">
        <v>3</v>
      </c>
      <c r="J55" s="384">
        <f>G55+H55+I55</f>
        <v>4</v>
      </c>
      <c r="K55" s="69">
        <v>18</v>
      </c>
      <c r="L55" s="74">
        <f t="shared" si="90"/>
        <v>0.22222222222222221</v>
      </c>
      <c r="M55" s="85">
        <v>8942</v>
      </c>
      <c r="N55" s="58">
        <f t="shared" si="91"/>
        <v>1987.1111111111111</v>
      </c>
      <c r="O55" s="65">
        <f>'[2]коэф. Школа (2)'!J45</f>
        <v>1713.8833333333332</v>
      </c>
      <c r="P55" s="64">
        <f>'[2]коэф. Школа (2)'!T45</f>
        <v>2235.5</v>
      </c>
      <c r="Q55" s="875"/>
      <c r="R55" s="50">
        <v>0.25</v>
      </c>
      <c r="S55" s="59">
        <f>N55*R55</f>
        <v>496.77777777777777</v>
      </c>
      <c r="T55" s="61"/>
      <c r="U55" s="59"/>
      <c r="V55" s="60"/>
      <c r="W55" s="59"/>
      <c r="X55" s="58">
        <f>S55+U55+W55</f>
        <v>496.77777777777777</v>
      </c>
      <c r="Y55" s="77"/>
      <c r="Z55" s="48"/>
      <c r="AA55" s="77"/>
      <c r="AB55" s="48"/>
      <c r="AC55" s="77"/>
      <c r="AD55" s="48"/>
      <c r="AE55" s="50"/>
      <c r="AF55" s="48"/>
      <c r="AG55" s="77"/>
      <c r="AH55" s="48"/>
      <c r="AI55" s="876"/>
      <c r="AJ55" s="876"/>
      <c r="AK55" s="77"/>
      <c r="AL55" s="48"/>
      <c r="AM55" s="55"/>
      <c r="AN55" s="56"/>
      <c r="AO55" s="77"/>
      <c r="AP55" s="48"/>
      <c r="AQ55" s="55"/>
      <c r="AR55" s="48"/>
      <c r="AS55" s="55"/>
      <c r="AT55" s="54"/>
      <c r="AU55" s="55"/>
      <c r="AV55" s="54"/>
      <c r="AW55" s="50">
        <v>0.25</v>
      </c>
      <c r="AX55" s="59">
        <f>N55*AW55</f>
        <v>496.77777777777777</v>
      </c>
      <c r="AY55" s="55"/>
      <c r="AZ55" s="54"/>
      <c r="BA55" s="55"/>
      <c r="BB55" s="54"/>
      <c r="BC55" s="58">
        <f>Z55+AB55+AD55+AF55+AH55+AJ55+AL55+AN55+AP55+AR55+AT55+AV55+AX55+AZ55+BB55</f>
        <v>496.77777777777777</v>
      </c>
      <c r="BD55" s="81">
        <f>O55+X55+BC55</f>
        <v>2707.4388888888889</v>
      </c>
      <c r="BE55" s="50">
        <v>0.6</v>
      </c>
      <c r="BF55" s="59">
        <f>BD55*BE55</f>
        <v>1624.4633333333334</v>
      </c>
      <c r="BG55" s="50">
        <v>0.8</v>
      </c>
      <c r="BH55" s="59">
        <f>BD55*BG55</f>
        <v>2165.951111111111</v>
      </c>
      <c r="BI55" s="81">
        <f>BD55+BF55+BH55</f>
        <v>6497.8533333333326</v>
      </c>
      <c r="BJ55" s="64">
        <f>P55+X55+BC55</f>
        <v>3229.0555555555557</v>
      </c>
      <c r="BK55" s="50">
        <v>0.6</v>
      </c>
      <c r="BL55" s="59">
        <f>BJ55*BK55</f>
        <v>1937.4333333333334</v>
      </c>
      <c r="BM55" s="50">
        <v>0.8</v>
      </c>
      <c r="BN55" s="59">
        <f>BJ55*BM55</f>
        <v>2583.2444444444445</v>
      </c>
      <c r="BO55" s="64">
        <f>BJ55+BL55+BN55</f>
        <v>7749.7333333333336</v>
      </c>
      <c r="BP55" s="461">
        <f>BO55*(25/100)</f>
        <v>1937.4333333333334</v>
      </c>
      <c r="BQ55" s="42">
        <f>BO55+BP55</f>
        <v>9687.1666666666679</v>
      </c>
      <c r="BR55" s="42">
        <f>BQ55*12</f>
        <v>116246.00000000001</v>
      </c>
      <c r="BS55" s="42"/>
      <c r="BT55" s="42">
        <v>0</v>
      </c>
      <c r="BU55" s="42">
        <f>SUM(BR55:BS55)</f>
        <v>116246.00000000001</v>
      </c>
      <c r="BV55" s="41">
        <v>0</v>
      </c>
      <c r="BW55" s="40">
        <f>SUM(BU55:BV55)</f>
        <v>116246.00000000001</v>
      </c>
      <c r="BX55" s="40">
        <f>BW55*30.2%</f>
        <v>35106.292000000001</v>
      </c>
    </row>
    <row r="56" spans="1:76" s="33" customFormat="1" ht="16.5" thickBot="1">
      <c r="A56" s="872"/>
      <c r="B56" s="873"/>
      <c r="C56" s="874"/>
      <c r="D56" s="874"/>
      <c r="E56" s="874"/>
      <c r="F56" s="83" t="s">
        <v>24</v>
      </c>
      <c r="G56" s="66"/>
      <c r="H56" s="86">
        <v>1</v>
      </c>
      <c r="I56" s="86">
        <v>2</v>
      </c>
      <c r="J56" s="86">
        <f>G56+H56+I56</f>
        <v>3</v>
      </c>
      <c r="K56" s="69">
        <v>18</v>
      </c>
      <c r="L56" s="723">
        <f t="shared" si="90"/>
        <v>0.16666666666666666</v>
      </c>
      <c r="M56" s="85">
        <v>8942</v>
      </c>
      <c r="N56" s="58">
        <f t="shared" si="91"/>
        <v>1490.3333333333333</v>
      </c>
      <c r="O56" s="65">
        <f>'[2]коэф. Школа (2)'!J46</f>
        <v>571.29444444444437</v>
      </c>
      <c r="P56" s="64">
        <f>'[2]коэф. Школа (2)'!T46</f>
        <v>745.16666666666663</v>
      </c>
      <c r="Q56" s="875"/>
      <c r="R56" s="50">
        <v>0.25</v>
      </c>
      <c r="S56" s="59">
        <f>N56*R56</f>
        <v>372.58333333333331</v>
      </c>
      <c r="T56" s="61"/>
      <c r="U56" s="59"/>
      <c r="V56" s="60"/>
      <c r="W56" s="59"/>
      <c r="X56" s="58">
        <f>S56+U56+W56</f>
        <v>372.58333333333331</v>
      </c>
      <c r="Y56" s="77"/>
      <c r="Z56" s="48"/>
      <c r="AA56" s="50"/>
      <c r="AB56" s="48"/>
      <c r="AC56" s="50"/>
      <c r="AD56" s="48"/>
      <c r="AE56" s="77"/>
      <c r="AF56" s="48"/>
      <c r="AG56" s="77"/>
      <c r="AH56" s="48"/>
      <c r="AI56" s="876"/>
      <c r="AJ56" s="876"/>
      <c r="AK56" s="50"/>
      <c r="AL56" s="48"/>
      <c r="AM56" s="55"/>
      <c r="AN56" s="56"/>
      <c r="AO56" s="82"/>
      <c r="AP56" s="48"/>
      <c r="AQ56" s="55"/>
      <c r="AR56" s="48"/>
      <c r="AS56" s="55"/>
      <c r="AT56" s="54"/>
      <c r="AU56" s="55"/>
      <c r="AV56" s="54"/>
      <c r="AW56" s="50">
        <v>0.25</v>
      </c>
      <c r="AX56" s="59">
        <f>N56*AW56</f>
        <v>372.58333333333331</v>
      </c>
      <c r="AY56" s="55"/>
      <c r="AZ56" s="54"/>
      <c r="BA56" s="55"/>
      <c r="BB56" s="54"/>
      <c r="BC56" s="58">
        <f>Z56+AB56+AD56+AF56+AH56+AJ56+AL56+AN56+AP56+AR56+AT56+AV56+AX56+AZ56+BB56</f>
        <v>372.58333333333331</v>
      </c>
      <c r="BD56" s="81">
        <f>O56+X56+BC56</f>
        <v>1316.461111111111</v>
      </c>
      <c r="BE56" s="50">
        <v>0.6</v>
      </c>
      <c r="BF56" s="59">
        <f>BD56*BE56</f>
        <v>789.87666666666655</v>
      </c>
      <c r="BG56" s="50">
        <v>0.8</v>
      </c>
      <c r="BH56" s="59">
        <f>BD56*BG56</f>
        <v>1053.1688888888889</v>
      </c>
      <c r="BI56" s="81">
        <f>BD56+BF56+BH56</f>
        <v>3159.5066666666667</v>
      </c>
      <c r="BJ56" s="64">
        <f>P56+X56+BC56</f>
        <v>1490.3333333333333</v>
      </c>
      <c r="BK56" s="50">
        <v>0.6</v>
      </c>
      <c r="BL56" s="59">
        <f>BJ56*BK56</f>
        <v>894.19999999999993</v>
      </c>
      <c r="BM56" s="50">
        <v>0.8</v>
      </c>
      <c r="BN56" s="59">
        <f>BJ56*BM56</f>
        <v>1192.2666666666667</v>
      </c>
      <c r="BO56" s="64">
        <f>BJ56+BL56+BN56</f>
        <v>3576.8</v>
      </c>
      <c r="BP56" s="461">
        <f>BO56*(25/100)</f>
        <v>894.2</v>
      </c>
      <c r="BQ56" s="42">
        <f>BO56+BP56</f>
        <v>4471</v>
      </c>
      <c r="BR56" s="42">
        <f>BQ56*12</f>
        <v>53652</v>
      </c>
      <c r="BS56" s="42"/>
      <c r="BT56" s="42">
        <v>0</v>
      </c>
      <c r="BU56" s="42">
        <f>SUM(BR56:BS56)</f>
        <v>53652</v>
      </c>
      <c r="BV56" s="41">
        <v>0</v>
      </c>
      <c r="BW56" s="40">
        <f>SUM(BU56:BV56)</f>
        <v>53652</v>
      </c>
      <c r="BX56" s="40">
        <f>BW56*30.2%</f>
        <v>16202.903999999999</v>
      </c>
    </row>
    <row r="57" spans="1:76" s="84" customFormat="1" ht="16.5" thickBot="1">
      <c r="A57" s="453"/>
      <c r="B57" s="454"/>
      <c r="C57" s="455"/>
      <c r="D57" s="455"/>
      <c r="E57" s="455"/>
      <c r="F57" s="455"/>
      <c r="G57" s="457"/>
      <c r="H57" s="457"/>
      <c r="I57" s="457"/>
      <c r="J57" s="720">
        <f>SUM(J51:J56)</f>
        <v>36</v>
      </c>
      <c r="K57" s="457"/>
      <c r="L57" s="52">
        <f>SUM(L51:L56)</f>
        <v>1.9999999999999998</v>
      </c>
      <c r="M57" s="457"/>
      <c r="N57" s="459">
        <f>SUM(N51:N56)</f>
        <v>17884</v>
      </c>
      <c r="O57" s="457">
        <f>SUM(O51:O56)</f>
        <v>13711.066666666664</v>
      </c>
      <c r="P57" s="457">
        <f>SUM(P51:P56)</f>
        <v>17884.000000000004</v>
      </c>
      <c r="Q57" s="696">
        <v>2</v>
      </c>
      <c r="R57" s="457"/>
      <c r="S57" s="457">
        <f>SUM(S51:S56)</f>
        <v>4471</v>
      </c>
      <c r="T57" s="457" t="e">
        <f>#REF!</f>
        <v>#REF!</v>
      </c>
      <c r="U57" s="457" t="e">
        <f>#REF!</f>
        <v>#REF!</v>
      </c>
      <c r="V57" s="457" t="e">
        <f>#REF!</f>
        <v>#REF!</v>
      </c>
      <c r="W57" s="457" t="e">
        <f>#REF!</f>
        <v>#REF!</v>
      </c>
      <c r="X57" s="457"/>
      <c r="Y57" s="457"/>
      <c r="Z57" s="457"/>
      <c r="AA57" s="457"/>
      <c r="AB57" s="457"/>
      <c r="AC57" s="457"/>
      <c r="AD57" s="457"/>
      <c r="AE57" s="457"/>
      <c r="AF57" s="457">
        <f>SUM(AF51:AF56)</f>
        <v>2160.9833333333331</v>
      </c>
      <c r="AG57" s="457"/>
      <c r="AH57" s="457"/>
      <c r="AI57" s="457"/>
      <c r="AJ57" s="457" t="e">
        <f>#REF!</f>
        <v>#REF!</v>
      </c>
      <c r="AK57" s="457"/>
      <c r="AL57" s="457" t="e">
        <f>#REF!</f>
        <v>#REF!</v>
      </c>
      <c r="AM57" s="457"/>
      <c r="AN57" s="457"/>
      <c r="AO57" s="457"/>
      <c r="AP57" s="457"/>
      <c r="AQ57" s="457"/>
      <c r="AR57" s="457"/>
      <c r="AS57" s="457"/>
      <c r="AT57" s="457"/>
      <c r="AU57" s="457"/>
      <c r="AV57" s="457"/>
      <c r="AW57" s="457"/>
      <c r="AX57" s="457">
        <f>SUM(AX51:AX56)</f>
        <v>4471</v>
      </c>
      <c r="AY57" s="457"/>
      <c r="AZ57" s="457"/>
      <c r="BA57" s="457"/>
      <c r="BB57" s="457"/>
      <c r="BC57" s="457"/>
      <c r="BD57" s="457"/>
      <c r="BE57" s="457"/>
      <c r="BF57" s="457"/>
      <c r="BG57" s="457"/>
      <c r="BH57" s="457"/>
      <c r="BI57" s="457"/>
      <c r="BJ57" s="457"/>
      <c r="BK57" s="457"/>
      <c r="BL57" s="457"/>
      <c r="BM57" s="457"/>
      <c r="BN57" s="457"/>
      <c r="BO57" s="457"/>
      <c r="BP57" s="460" t="e">
        <f>#REF!</f>
        <v>#REF!</v>
      </c>
      <c r="BQ57" s="460" t="e">
        <f>#REF!</f>
        <v>#REF!</v>
      </c>
      <c r="BR57" s="460" t="e">
        <f>#REF!</f>
        <v>#REF!</v>
      </c>
      <c r="BS57" s="460" t="e">
        <f>#REF!</f>
        <v>#REF!</v>
      </c>
      <c r="BT57" s="460" t="e">
        <f>#REF!</f>
        <v>#REF!</v>
      </c>
      <c r="BU57" s="460" t="e">
        <f>#REF!</f>
        <v>#REF!</v>
      </c>
      <c r="BV57" s="460" t="e">
        <f>#REF!</f>
        <v>#REF!</v>
      </c>
      <c r="BW57" s="460" t="e">
        <f>#REF!</f>
        <v>#REF!</v>
      </c>
      <c r="BX57" s="460" t="e">
        <f>#REF!</f>
        <v>#REF!</v>
      </c>
    </row>
    <row r="58" spans="1:76" s="33" customFormat="1" ht="15.75">
      <c r="A58" s="872">
        <v>7</v>
      </c>
      <c r="B58" s="964" t="s">
        <v>35</v>
      </c>
      <c r="C58" s="965" t="s">
        <v>21</v>
      </c>
      <c r="D58" s="965">
        <v>4</v>
      </c>
      <c r="E58" s="874" t="s">
        <v>15</v>
      </c>
      <c r="F58" s="48" t="s">
        <v>34</v>
      </c>
      <c r="G58" s="66"/>
      <c r="H58" s="384"/>
      <c r="I58" s="384">
        <v>1</v>
      </c>
      <c r="J58" s="384">
        <f>G58+H58+I58</f>
        <v>1</v>
      </c>
      <c r="K58" s="67">
        <v>18</v>
      </c>
      <c r="L58" s="76">
        <f>J58/K58</f>
        <v>5.5555555555555552E-2</v>
      </c>
      <c r="M58" s="85">
        <v>9505</v>
      </c>
      <c r="N58" s="58">
        <f>M58*L58</f>
        <v>528.05555555555554</v>
      </c>
      <c r="O58" s="65">
        <f>'[2]коэф. Школа (2)'!J47</f>
        <v>1713.8833333333332</v>
      </c>
      <c r="P58" s="64">
        <f>'[2]коэф. Школа (2)'!T47</f>
        <v>2235.5</v>
      </c>
      <c r="Q58" s="875">
        <v>9</v>
      </c>
      <c r="R58" s="50">
        <v>0.25</v>
      </c>
      <c r="S58" s="59">
        <f>N58*R58</f>
        <v>132.01388888888889</v>
      </c>
      <c r="T58" s="61"/>
      <c r="U58" s="59"/>
      <c r="V58" s="60"/>
      <c r="W58" s="59"/>
      <c r="X58" s="58">
        <f>S58+U58+W58</f>
        <v>132.01388888888889</v>
      </c>
      <c r="Y58" s="77"/>
      <c r="Z58" s="48"/>
      <c r="AA58" s="50"/>
      <c r="AB58" s="48"/>
      <c r="AC58" s="50"/>
      <c r="AD58" s="48"/>
      <c r="AE58" s="77"/>
      <c r="AF58" s="48"/>
      <c r="AG58" s="77"/>
      <c r="AH58" s="48"/>
      <c r="AI58" s="876">
        <v>2700</v>
      </c>
      <c r="AJ58" s="876">
        <f>AI58/14*Q58</f>
        <v>1735.7142857142858</v>
      </c>
      <c r="AK58" s="50">
        <v>0.1</v>
      </c>
      <c r="AL58" s="48">
        <f>AK58*M58</f>
        <v>950.5</v>
      </c>
      <c r="AM58" s="55"/>
      <c r="AN58" s="56"/>
      <c r="AO58" s="77"/>
      <c r="AP58" s="48"/>
      <c r="AQ58" s="55"/>
      <c r="AR58" s="48"/>
      <c r="AS58" s="55"/>
      <c r="AT58" s="54"/>
      <c r="AU58" s="55"/>
      <c r="AV58" s="54"/>
      <c r="AW58" s="50">
        <v>0.25</v>
      </c>
      <c r="AX58" s="59">
        <f>N58*AW58</f>
        <v>132.01388888888889</v>
      </c>
      <c r="AY58" s="55"/>
      <c r="AZ58" s="54"/>
      <c r="BA58" s="55"/>
      <c r="BB58" s="54"/>
      <c r="BC58" s="58">
        <f>Z58+AB58+AD58+AF58+AH58+AJ58+AL58+AN58+AP58+AR58+AT58+AV58+AX58+AZ58+BB58</f>
        <v>2818.2281746031745</v>
      </c>
      <c r="BD58" s="81">
        <f>O58+X58+BC58</f>
        <v>4664.1253968253968</v>
      </c>
      <c r="BE58" s="50">
        <v>0.6</v>
      </c>
      <c r="BF58" s="59">
        <f>BD58*BE58</f>
        <v>2798.4752380952382</v>
      </c>
      <c r="BG58" s="50">
        <v>0.8</v>
      </c>
      <c r="BH58" s="59">
        <f>BD58*BG58</f>
        <v>3731.3003174603177</v>
      </c>
      <c r="BI58" s="81">
        <f>BD58+BF58+BH58</f>
        <v>11193.900952380953</v>
      </c>
      <c r="BJ58" s="64">
        <f>P58+X58+BC58</f>
        <v>5185.7420634920636</v>
      </c>
      <c r="BK58" s="50">
        <v>0.6</v>
      </c>
      <c r="BL58" s="59">
        <f>BJ58*BK58</f>
        <v>3111.445238095238</v>
      </c>
      <c r="BM58" s="50">
        <v>0.8</v>
      </c>
      <c r="BN58" s="59">
        <f>BJ58*BM58</f>
        <v>4148.5936507936512</v>
      </c>
      <c r="BO58" s="64">
        <f>BJ58+BL58+BN58</f>
        <v>12445.780952380954</v>
      </c>
      <c r="BP58" s="461">
        <f>BO58*(25/100)</f>
        <v>3111.4452380952384</v>
      </c>
      <c r="BQ58" s="42">
        <f>BO58+BP58</f>
        <v>15557.226190476193</v>
      </c>
      <c r="BR58" s="42">
        <f>BQ58*12</f>
        <v>186686.71428571432</v>
      </c>
      <c r="BS58" s="42"/>
      <c r="BT58" s="42">
        <v>0</v>
      </c>
      <c r="BU58" s="42">
        <f>SUM(BR58:BS58)</f>
        <v>186686.71428571432</v>
      </c>
      <c r="BV58" s="41">
        <v>0</v>
      </c>
      <c r="BW58" s="40">
        <f>SUM(BU58:BV58)</f>
        <v>186686.71428571432</v>
      </c>
      <c r="BX58" s="40">
        <f>BW58*30.2%</f>
        <v>56379.387714285724</v>
      </c>
    </row>
    <row r="59" spans="1:76" s="33" customFormat="1" ht="15.75">
      <c r="A59" s="872"/>
      <c r="B59" s="964"/>
      <c r="C59" s="965"/>
      <c r="D59" s="965"/>
      <c r="E59" s="874"/>
      <c r="F59" s="48" t="s">
        <v>32</v>
      </c>
      <c r="G59" s="66"/>
      <c r="H59" s="384">
        <v>11</v>
      </c>
      <c r="I59" s="384">
        <v>4</v>
      </c>
      <c r="J59" s="384">
        <f>G59+H59+I59</f>
        <v>15</v>
      </c>
      <c r="K59" s="67">
        <v>18</v>
      </c>
      <c r="L59" s="76">
        <f>J59/K59</f>
        <v>0.83333333333333337</v>
      </c>
      <c r="M59" s="85">
        <v>9505</v>
      </c>
      <c r="N59" s="58">
        <f t="shared" ref="N59:N61" si="112">M59*L59</f>
        <v>7920.8333333333339</v>
      </c>
      <c r="O59" s="65">
        <f>'[2]коэф. Школа (2)'!J48</f>
        <v>13139.77222222222</v>
      </c>
      <c r="P59" s="64">
        <f>'[2]коэф. Школа (2)'!T48</f>
        <v>17138.833333333332</v>
      </c>
      <c r="Q59" s="875"/>
      <c r="R59" s="50">
        <v>0.25</v>
      </c>
      <c r="S59" s="59">
        <f>N59*R59</f>
        <v>1980.2083333333335</v>
      </c>
      <c r="T59" s="61"/>
      <c r="U59" s="59"/>
      <c r="V59" s="60"/>
      <c r="W59" s="59"/>
      <c r="X59" s="58">
        <f>S59+U59+W59</f>
        <v>1980.2083333333335</v>
      </c>
      <c r="Y59" s="77"/>
      <c r="Z59" s="48"/>
      <c r="AA59" s="50"/>
      <c r="AB59" s="48"/>
      <c r="AC59" s="50">
        <v>0.15</v>
      </c>
      <c r="AD59" s="48">
        <f>AC59*N59</f>
        <v>1188.125</v>
      </c>
      <c r="AE59" s="77"/>
      <c r="AF59" s="48"/>
      <c r="AG59" s="77"/>
      <c r="AH59" s="48"/>
      <c r="AI59" s="876"/>
      <c r="AJ59" s="876"/>
      <c r="AK59" s="50"/>
      <c r="AL59" s="48"/>
      <c r="AM59" s="55"/>
      <c r="AN59" s="56"/>
      <c r="AO59" s="77"/>
      <c r="AP59" s="48"/>
      <c r="AQ59" s="55"/>
      <c r="AR59" s="48"/>
      <c r="AS59" s="55"/>
      <c r="AT59" s="54"/>
      <c r="AU59" s="55"/>
      <c r="AV59" s="54"/>
      <c r="AW59" s="50">
        <v>0.25</v>
      </c>
      <c r="AX59" s="59">
        <f>N59*AW59</f>
        <v>1980.2083333333335</v>
      </c>
      <c r="AY59" s="55"/>
      <c r="AZ59" s="54"/>
      <c r="BA59" s="55"/>
      <c r="BB59" s="54"/>
      <c r="BC59" s="58">
        <f>Z59+AB59+AD59+AF59+AH59+AJ59+AL59+AN59+AP59+AR59+AT59+AV59+AX59+AZ59+BB59</f>
        <v>3168.3333333333335</v>
      </c>
      <c r="BD59" s="81">
        <f>O59+X59+BC59</f>
        <v>18288.313888888886</v>
      </c>
      <c r="BE59" s="50">
        <v>0.6</v>
      </c>
      <c r="BF59" s="59">
        <f>BD59*BE59</f>
        <v>10972.988333333331</v>
      </c>
      <c r="BG59" s="50">
        <v>0.8</v>
      </c>
      <c r="BH59" s="59">
        <f>BD59*BG59</f>
        <v>14630.65111111111</v>
      </c>
      <c r="BI59" s="81">
        <f>BD59+BF59+BH59</f>
        <v>43891.953333333324</v>
      </c>
      <c r="BJ59" s="64">
        <f>P59+X59+BC59</f>
        <v>22287.374999999996</v>
      </c>
      <c r="BK59" s="50">
        <v>0.6</v>
      </c>
      <c r="BL59" s="59">
        <f>BJ59*BK59</f>
        <v>13372.424999999997</v>
      </c>
      <c r="BM59" s="50">
        <v>0.8</v>
      </c>
      <c r="BN59" s="59">
        <f>BJ59*BM59</f>
        <v>17829.899999999998</v>
      </c>
      <c r="BO59" s="64">
        <f>BJ59+BL59+BN59</f>
        <v>53489.7</v>
      </c>
      <c r="BP59" s="461">
        <f>BO59*(25/100)</f>
        <v>13372.424999999999</v>
      </c>
      <c r="BQ59" s="42">
        <f>BO59+BP59</f>
        <v>66862.125</v>
      </c>
      <c r="BR59" s="42">
        <f>BQ59*12</f>
        <v>802345.5</v>
      </c>
      <c r="BS59" s="42"/>
      <c r="BT59" s="42">
        <v>0</v>
      </c>
      <c r="BU59" s="42">
        <f>SUM(BR59:BS59)</f>
        <v>802345.5</v>
      </c>
      <c r="BV59" s="41">
        <v>0</v>
      </c>
      <c r="BW59" s="40">
        <f>SUM(BU59:BV59)</f>
        <v>802345.5</v>
      </c>
      <c r="BX59" s="40">
        <f>BW59*30.2%</f>
        <v>242308.34099999999</v>
      </c>
    </row>
    <row r="60" spans="1:76" s="33" customFormat="1" ht="15.75">
      <c r="A60" s="872"/>
      <c r="B60" s="964"/>
      <c r="C60" s="965"/>
      <c r="D60" s="965"/>
      <c r="E60" s="874"/>
      <c r="F60" s="83" t="s">
        <v>24</v>
      </c>
      <c r="G60" s="66"/>
      <c r="H60" s="86">
        <v>3</v>
      </c>
      <c r="I60" s="86">
        <v>1</v>
      </c>
      <c r="J60" s="86">
        <f>G60+H60+I60</f>
        <v>4</v>
      </c>
      <c r="K60" s="69">
        <v>18</v>
      </c>
      <c r="L60" s="723">
        <f>J60/K60</f>
        <v>0.22222222222222221</v>
      </c>
      <c r="M60" s="85">
        <v>9505</v>
      </c>
      <c r="N60" s="58">
        <f t="shared" si="112"/>
        <v>2112.2222222222222</v>
      </c>
      <c r="O60" s="65">
        <f>'[2]коэф. Школа (2)'!J49</f>
        <v>571.29444444444437</v>
      </c>
      <c r="P60" s="64">
        <f>'[2]коэф. Школа (2)'!T49</f>
        <v>745.16666666666663</v>
      </c>
      <c r="Q60" s="875"/>
      <c r="R60" s="50">
        <v>0.25</v>
      </c>
      <c r="S60" s="59">
        <f>N60*R60</f>
        <v>528.05555555555554</v>
      </c>
      <c r="T60" s="61"/>
      <c r="U60" s="59"/>
      <c r="V60" s="60"/>
      <c r="W60" s="59"/>
      <c r="X60" s="58">
        <f>S60+U60+W60</f>
        <v>528.05555555555554</v>
      </c>
      <c r="Y60" s="77"/>
      <c r="Z60" s="48"/>
      <c r="AA60" s="50"/>
      <c r="AB60" s="48"/>
      <c r="AC60" s="50"/>
      <c r="AD60" s="48"/>
      <c r="AE60" s="77"/>
      <c r="AF60" s="48"/>
      <c r="AG60" s="77"/>
      <c r="AH60" s="48"/>
      <c r="AI60" s="876"/>
      <c r="AJ60" s="876"/>
      <c r="AK60" s="50"/>
      <c r="AL60" s="48"/>
      <c r="AM60" s="55"/>
      <c r="AN60" s="56"/>
      <c r="AO60" s="82"/>
      <c r="AP60" s="48"/>
      <c r="AQ60" s="55"/>
      <c r="AR60" s="48"/>
      <c r="AS60" s="55"/>
      <c r="AT60" s="54"/>
      <c r="AU60" s="55"/>
      <c r="AV60" s="54"/>
      <c r="AW60" s="50">
        <v>0.25</v>
      </c>
      <c r="AX60" s="59">
        <f>N60*AW60</f>
        <v>528.05555555555554</v>
      </c>
      <c r="AY60" s="55"/>
      <c r="AZ60" s="54"/>
      <c r="BA60" s="55"/>
      <c r="BB60" s="54"/>
      <c r="BC60" s="58">
        <f>Z60+AB60+AD60+AF60+AH60+AJ60+AL60+AN60+AP60+AR60+AT60+AV60+AX60+AZ60+BB60</f>
        <v>528.05555555555554</v>
      </c>
      <c r="BD60" s="81">
        <f>O60+X60+BC60</f>
        <v>1627.4055555555556</v>
      </c>
      <c r="BE60" s="50">
        <v>0.6</v>
      </c>
      <c r="BF60" s="59">
        <f>BD60*BE60</f>
        <v>976.44333333333327</v>
      </c>
      <c r="BG60" s="50">
        <v>0.8</v>
      </c>
      <c r="BH60" s="59">
        <f>BD60*BG60</f>
        <v>1301.9244444444446</v>
      </c>
      <c r="BI60" s="81">
        <f>BD60+BF60+BH60</f>
        <v>3905.7733333333335</v>
      </c>
      <c r="BJ60" s="64">
        <f>P60+X60+BC60</f>
        <v>1801.2777777777778</v>
      </c>
      <c r="BK60" s="50">
        <v>0.6</v>
      </c>
      <c r="BL60" s="59">
        <f>BJ60*BK60</f>
        <v>1080.7666666666667</v>
      </c>
      <c r="BM60" s="50">
        <v>0.8</v>
      </c>
      <c r="BN60" s="59">
        <f>BJ60*BM60</f>
        <v>1441.0222222222224</v>
      </c>
      <c r="BO60" s="64">
        <f>BJ60+BL60+BN60</f>
        <v>4323.0666666666675</v>
      </c>
      <c r="BP60" s="461">
        <f>BO60*(25/100)</f>
        <v>1080.7666666666669</v>
      </c>
      <c r="BQ60" s="42">
        <f>BO60+BP60</f>
        <v>5403.8333333333339</v>
      </c>
      <c r="BR60" s="42">
        <f>BQ60*12</f>
        <v>64846.000000000007</v>
      </c>
      <c r="BS60" s="42"/>
      <c r="BT60" s="42">
        <v>0</v>
      </c>
      <c r="BU60" s="42">
        <f>SUM(BR60:BS60)</f>
        <v>64846.000000000007</v>
      </c>
      <c r="BV60" s="41">
        <v>0</v>
      </c>
      <c r="BW60" s="40">
        <f>SUM(BU60:BV60)</f>
        <v>64846.000000000007</v>
      </c>
      <c r="BX60" s="40">
        <f>BW60*30.2%</f>
        <v>19583.492000000002</v>
      </c>
    </row>
    <row r="61" spans="1:76" s="33" customFormat="1" ht="15.75">
      <c r="A61" s="872"/>
      <c r="B61" s="964"/>
      <c r="C61" s="965"/>
      <c r="D61" s="965"/>
      <c r="E61" s="874"/>
      <c r="F61" s="48" t="s">
        <v>31</v>
      </c>
      <c r="G61" s="66"/>
      <c r="H61" s="384">
        <v>4</v>
      </c>
      <c r="I61" s="384">
        <v>2</v>
      </c>
      <c r="J61" s="384">
        <f>G61+H61+I61</f>
        <v>6</v>
      </c>
      <c r="K61" s="67">
        <v>18</v>
      </c>
      <c r="L61" s="76">
        <f>J61/K61</f>
        <v>0.33333333333333331</v>
      </c>
      <c r="M61" s="85">
        <v>9505</v>
      </c>
      <c r="N61" s="58">
        <f t="shared" si="112"/>
        <v>3168.333333333333</v>
      </c>
      <c r="O61" s="65">
        <f>'[2]коэф. Школа (2)'!J50</f>
        <v>3427.7666666666664</v>
      </c>
      <c r="P61" s="64">
        <f>'[2]коэф. Школа (2)'!T50</f>
        <v>4471</v>
      </c>
      <c r="Q61" s="875"/>
      <c r="R61" s="50">
        <v>0.25</v>
      </c>
      <c r="S61" s="59">
        <f>N61*R61</f>
        <v>792.08333333333326</v>
      </c>
      <c r="T61" s="61"/>
      <c r="U61" s="59"/>
      <c r="V61" s="60"/>
      <c r="W61" s="59"/>
      <c r="X61" s="58">
        <f>S61+U61+W61</f>
        <v>792.08333333333326</v>
      </c>
      <c r="Y61" s="77"/>
      <c r="Z61" s="48"/>
      <c r="AA61" s="50">
        <v>0.1</v>
      </c>
      <c r="AB61" s="48">
        <f>AA61*N61</f>
        <v>316.83333333333331</v>
      </c>
      <c r="AC61" s="50"/>
      <c r="AD61" s="48"/>
      <c r="AE61" s="77"/>
      <c r="AF61" s="48"/>
      <c r="AG61" s="77"/>
      <c r="AH61" s="48"/>
      <c r="AI61" s="876"/>
      <c r="AJ61" s="876"/>
      <c r="AK61" s="50"/>
      <c r="AL61" s="48"/>
      <c r="AM61" s="55"/>
      <c r="AN61" s="56"/>
      <c r="AO61" s="77"/>
      <c r="AP61" s="48"/>
      <c r="AQ61" s="55"/>
      <c r="AR61" s="48"/>
      <c r="AS61" s="55"/>
      <c r="AT61" s="54"/>
      <c r="AU61" s="55"/>
      <c r="AV61" s="54"/>
      <c r="AW61" s="50">
        <v>0.25</v>
      </c>
      <c r="AX61" s="59">
        <f>N61*AW61</f>
        <v>792.08333333333326</v>
      </c>
      <c r="AY61" s="55"/>
      <c r="AZ61" s="54"/>
      <c r="BA61" s="55"/>
      <c r="BB61" s="54"/>
      <c r="BC61" s="58">
        <f>Z61+AB61+AD61+AF61+AH61+AJ61+AL61+AN61+AP61+AR61+AT61+AV61+AX61+AZ61+BB61</f>
        <v>1108.9166666666665</v>
      </c>
      <c r="BD61" s="81">
        <f>O61+X61+BC61</f>
        <v>5328.7666666666664</v>
      </c>
      <c r="BE61" s="50">
        <v>0.6</v>
      </c>
      <c r="BF61" s="59">
        <f>BD61*BE61</f>
        <v>3197.2599999999998</v>
      </c>
      <c r="BG61" s="50">
        <v>0.8</v>
      </c>
      <c r="BH61" s="59">
        <f>BD61*BG61</f>
        <v>4263.0133333333333</v>
      </c>
      <c r="BI61" s="81">
        <f>BD61+BF61+BH61</f>
        <v>12789.04</v>
      </c>
      <c r="BJ61" s="64">
        <f>P61+X61+BC61</f>
        <v>6372</v>
      </c>
      <c r="BK61" s="50">
        <v>0.6</v>
      </c>
      <c r="BL61" s="59">
        <f>BJ61*BK61</f>
        <v>3823.2</v>
      </c>
      <c r="BM61" s="50">
        <v>0.8</v>
      </c>
      <c r="BN61" s="59">
        <f>BJ61*BM61</f>
        <v>5097.6000000000004</v>
      </c>
      <c r="BO61" s="64">
        <f>BJ61+BL61+BN61</f>
        <v>15292.800000000001</v>
      </c>
      <c r="BP61" s="461">
        <f>BO61*(25/100)</f>
        <v>3823.2000000000003</v>
      </c>
      <c r="BQ61" s="42">
        <f>BO61+BP61</f>
        <v>19116</v>
      </c>
      <c r="BR61" s="42">
        <f>BQ61*12</f>
        <v>229392</v>
      </c>
      <c r="BS61" s="42"/>
      <c r="BT61" s="42">
        <v>0</v>
      </c>
      <c r="BU61" s="42">
        <f>SUM(BR61:BS61)</f>
        <v>229392</v>
      </c>
      <c r="BV61" s="41">
        <v>0</v>
      </c>
      <c r="BW61" s="40">
        <f>SUM(BU61:BV61)</f>
        <v>229392</v>
      </c>
      <c r="BX61" s="40">
        <f>BW61*30.2%</f>
        <v>69276.383999999991</v>
      </c>
    </row>
    <row r="62" spans="1:76" s="33" customFormat="1" ht="15.75">
      <c r="A62" s="453"/>
      <c r="B62" s="466"/>
      <c r="C62" s="453"/>
      <c r="D62" s="467"/>
      <c r="E62" s="455"/>
      <c r="F62" s="455"/>
      <c r="G62" s="457"/>
      <c r="H62" s="457"/>
      <c r="I62" s="457"/>
      <c r="J62" s="720">
        <f>SUM(J58:J61)</f>
        <v>26</v>
      </c>
      <c r="K62" s="457">
        <v>18</v>
      </c>
      <c r="L62" s="52">
        <f>SUM(L58:L61)</f>
        <v>1.4444444444444444</v>
      </c>
      <c r="M62" s="457"/>
      <c r="N62" s="459">
        <f>SUM(N58:N61)</f>
        <v>13729.444444444445</v>
      </c>
      <c r="O62" s="457">
        <f>SUM(O58:O61)</f>
        <v>18852.716666666664</v>
      </c>
      <c r="P62" s="457">
        <f>SUM(P58:P61)</f>
        <v>24590.5</v>
      </c>
      <c r="Q62" s="696">
        <f>SUM(Q58:Q61)</f>
        <v>9</v>
      </c>
      <c r="R62" s="457"/>
      <c r="S62" s="457">
        <f>SUM(S58:S61)</f>
        <v>3432.3611111111113</v>
      </c>
      <c r="T62" s="457">
        <f>SUM(T58:T61)</f>
        <v>0</v>
      </c>
      <c r="U62" s="457">
        <f>SUM(U58:U61)</f>
        <v>0</v>
      </c>
      <c r="V62" s="457">
        <f>SUM(V58:V61)</f>
        <v>0</v>
      </c>
      <c r="W62" s="457">
        <f>SUM(W58:W61)</f>
        <v>0</v>
      </c>
      <c r="X62" s="457"/>
      <c r="Y62" s="457"/>
      <c r="Z62" s="457"/>
      <c r="AA62" s="457"/>
      <c r="AB62" s="457">
        <f>SUM(AB58:AB61)</f>
        <v>316.83333333333331</v>
      </c>
      <c r="AC62" s="457"/>
      <c r="AD62" s="457">
        <f>SUM(AD58:AD61)</f>
        <v>1188.125</v>
      </c>
      <c r="AE62" s="457"/>
      <c r="AF62" s="457"/>
      <c r="AG62" s="457"/>
      <c r="AH62" s="457"/>
      <c r="AI62" s="457"/>
      <c r="AJ62" s="457">
        <f>SUM(AJ58:AJ61)</f>
        <v>1735.7142857142858</v>
      </c>
      <c r="AK62" s="457"/>
      <c r="AL62" s="457">
        <f>SUM(AL58:AL61)</f>
        <v>950.5</v>
      </c>
      <c r="AM62" s="457"/>
      <c r="AN62" s="457"/>
      <c r="AO62" s="457"/>
      <c r="AP62" s="457"/>
      <c r="AQ62" s="457"/>
      <c r="AR62" s="457"/>
      <c r="AS62" s="457"/>
      <c r="AT62" s="457"/>
      <c r="AU62" s="457"/>
      <c r="AV62" s="457"/>
      <c r="AW62" s="457"/>
      <c r="AX62" s="457">
        <f>SUM(AX58:AX61)</f>
        <v>3432.3611111111113</v>
      </c>
      <c r="AY62" s="457"/>
      <c r="AZ62" s="457"/>
      <c r="BA62" s="457"/>
      <c r="BB62" s="457"/>
      <c r="BC62" s="457"/>
      <c r="BD62" s="457"/>
      <c r="BE62" s="457"/>
      <c r="BF62" s="457"/>
      <c r="BG62" s="457"/>
      <c r="BH62" s="457"/>
      <c r="BI62" s="457"/>
      <c r="BJ62" s="457"/>
      <c r="BK62" s="457"/>
      <c r="BL62" s="457"/>
      <c r="BM62" s="457"/>
      <c r="BN62" s="457"/>
      <c r="BO62" s="457"/>
      <c r="BP62" s="460">
        <f t="shared" ref="BP62:BX62" si="113">SUM(BP58:BP61)</f>
        <v>21387.836904761905</v>
      </c>
      <c r="BQ62" s="460">
        <f t="shared" si="113"/>
        <v>106939.18452380953</v>
      </c>
      <c r="BR62" s="460">
        <f t="shared" si="113"/>
        <v>1283270.2142857143</v>
      </c>
      <c r="BS62" s="460">
        <f t="shared" si="113"/>
        <v>0</v>
      </c>
      <c r="BT62" s="460">
        <f t="shared" si="113"/>
        <v>0</v>
      </c>
      <c r="BU62" s="460">
        <f t="shared" si="113"/>
        <v>1283270.2142857143</v>
      </c>
      <c r="BV62" s="460">
        <f t="shared" si="113"/>
        <v>0</v>
      </c>
      <c r="BW62" s="460">
        <f t="shared" si="113"/>
        <v>1283270.2142857143</v>
      </c>
      <c r="BX62" s="460">
        <f t="shared" si="113"/>
        <v>387547.6047142857</v>
      </c>
    </row>
    <row r="63" spans="1:76" s="33" customFormat="1" ht="15.75">
      <c r="A63" s="872">
        <v>8</v>
      </c>
      <c r="B63" s="873" t="s">
        <v>491</v>
      </c>
      <c r="C63" s="874" t="s">
        <v>21</v>
      </c>
      <c r="D63" s="874">
        <v>4</v>
      </c>
      <c r="E63" s="874" t="s">
        <v>15</v>
      </c>
      <c r="F63" s="79" t="s">
        <v>32</v>
      </c>
      <c r="G63" s="66"/>
      <c r="H63" s="384">
        <v>6</v>
      </c>
      <c r="I63" s="384">
        <v>7</v>
      </c>
      <c r="J63" s="384">
        <f>G63+H63+I63</f>
        <v>13</v>
      </c>
      <c r="K63" s="690">
        <v>18</v>
      </c>
      <c r="L63" s="74">
        <f>J63/K63</f>
        <v>0.72222222222222221</v>
      </c>
      <c r="M63" s="85">
        <v>9505</v>
      </c>
      <c r="N63" s="58">
        <f>M63*L63</f>
        <v>6864.7222222222217</v>
      </c>
      <c r="O63" s="65">
        <f>'[2]коэф. Школа (2)'!J43</f>
        <v>856.94166666666661</v>
      </c>
      <c r="P63" s="64">
        <f>'[2]коэф. Школа (2)'!T43</f>
        <v>1117.75</v>
      </c>
      <c r="Q63" s="875">
        <v>4</v>
      </c>
      <c r="R63" s="50">
        <v>0.25</v>
      </c>
      <c r="S63" s="59">
        <f t="shared" ref="S63:S66" si="114">N63*R63</f>
        <v>1716.1805555555554</v>
      </c>
      <c r="T63" s="61"/>
      <c r="U63" s="59"/>
      <c r="V63" s="60"/>
      <c r="W63" s="59"/>
      <c r="X63" s="58">
        <f t="shared" ref="X63:X66" si="115">S63+U63+W63</f>
        <v>1716.1805555555554</v>
      </c>
      <c r="Y63" s="77"/>
      <c r="Z63" s="683"/>
      <c r="AA63" s="50"/>
      <c r="AB63" s="683"/>
      <c r="AC63" s="50">
        <v>0.15</v>
      </c>
      <c r="AD63" s="683">
        <f>AC63*N63</f>
        <v>1029.7083333333333</v>
      </c>
      <c r="AE63" s="77"/>
      <c r="AF63" s="683"/>
      <c r="AG63" s="77"/>
      <c r="AH63" s="683"/>
      <c r="AI63" s="876">
        <v>2700</v>
      </c>
      <c r="AJ63" s="876">
        <f>AI63/14*Q63</f>
        <v>771.42857142857144</v>
      </c>
      <c r="AK63" s="50">
        <v>0.1</v>
      </c>
      <c r="AL63" s="683">
        <f>AK63*M63</f>
        <v>950.5</v>
      </c>
      <c r="AM63" s="55"/>
      <c r="AN63" s="685"/>
      <c r="AO63" s="82"/>
      <c r="AP63" s="683"/>
      <c r="AQ63" s="55"/>
      <c r="AR63" s="708">
        <v>0.15</v>
      </c>
      <c r="AS63" s="55"/>
      <c r="AT63" s="54"/>
      <c r="AU63" s="55"/>
      <c r="AV63" s="54"/>
      <c r="AW63" s="50"/>
      <c r="AX63" s="59">
        <f t="shared" ref="AX63:AX66" si="116">N63*AW63</f>
        <v>0</v>
      </c>
      <c r="AY63" s="55"/>
      <c r="AZ63" s="54"/>
      <c r="BA63" s="55"/>
      <c r="BB63" s="54"/>
      <c r="BC63" s="58">
        <f t="shared" ref="BC63:BC66" si="117">Z63+AB63+AD63+AF63+AH63+AJ63+AL63+AN63+AP63+AR63+AT63+AV63+AX63+AZ63+BB63</f>
        <v>2751.7869047619047</v>
      </c>
      <c r="BD63" s="81">
        <f t="shared" ref="BD63:BD66" si="118">O63+X63+BC63</f>
        <v>5324.9091269841265</v>
      </c>
      <c r="BE63" s="50">
        <v>0.6</v>
      </c>
      <c r="BF63" s="59">
        <f t="shared" ref="BF63:BF66" si="119">BD63*BE63</f>
        <v>3194.9454761904758</v>
      </c>
      <c r="BG63" s="50">
        <v>0.8</v>
      </c>
      <c r="BH63" s="59">
        <f t="shared" ref="BH63:BH66" si="120">BD63*BG63</f>
        <v>4259.9273015873014</v>
      </c>
      <c r="BI63" s="81">
        <f t="shared" ref="BI63:BI66" si="121">BD63+BF63+BH63</f>
        <v>12779.781904761905</v>
      </c>
      <c r="BJ63" s="64">
        <f t="shared" ref="BJ63:BJ66" si="122">P63+X63+BC63</f>
        <v>5585.7174603174608</v>
      </c>
      <c r="BK63" s="50">
        <v>0.6</v>
      </c>
      <c r="BL63" s="59">
        <f t="shared" ref="BL63:BL66" si="123">BJ63*BK63</f>
        <v>3351.4304761904764</v>
      </c>
      <c r="BM63" s="50">
        <v>0.8</v>
      </c>
      <c r="BN63" s="59">
        <f t="shared" ref="BN63:BN66" si="124">BJ63*BM63</f>
        <v>4468.5739682539688</v>
      </c>
      <c r="BO63" s="64">
        <f t="shared" ref="BO63:BO66" si="125">BJ63+BL63+BN63</f>
        <v>13405.721904761907</v>
      </c>
      <c r="BP63" s="461">
        <f t="shared" ref="BP63:BP66" si="126">BO63*(25/100)</f>
        <v>3351.4304761904768</v>
      </c>
      <c r="BQ63" s="42">
        <f t="shared" ref="BQ63:BQ66" si="127">BO63+BP63</f>
        <v>16757.152380952386</v>
      </c>
      <c r="BR63" s="42">
        <f t="shared" ref="BR63:BR66" si="128">BQ63*12</f>
        <v>201085.82857142863</v>
      </c>
      <c r="BS63" s="42"/>
      <c r="BT63" s="42">
        <v>0</v>
      </c>
      <c r="BU63" s="42">
        <f t="shared" ref="BU63:BU66" si="129">SUM(BR63:BS63)</f>
        <v>201085.82857142863</v>
      </c>
      <c r="BV63" s="41">
        <v>0</v>
      </c>
      <c r="BW63" s="40">
        <f>SUM(BU63:BV63)</f>
        <v>201085.82857142863</v>
      </c>
      <c r="BX63" s="40">
        <f>BW63*30.2%</f>
        <v>60727.920228571442</v>
      </c>
    </row>
    <row r="64" spans="1:76" s="33" customFormat="1" ht="15.75">
      <c r="A64" s="872"/>
      <c r="B64" s="873"/>
      <c r="C64" s="874"/>
      <c r="D64" s="874"/>
      <c r="E64" s="874"/>
      <c r="F64" s="79" t="s">
        <v>31</v>
      </c>
      <c r="G64" s="66"/>
      <c r="H64" s="384"/>
      <c r="I64" s="384">
        <v>2</v>
      </c>
      <c r="J64" s="384">
        <f t="shared" ref="J64" si="130">G64+H64+I64</f>
        <v>2</v>
      </c>
      <c r="K64" s="684">
        <v>18</v>
      </c>
      <c r="L64" s="76">
        <f>J64/K64</f>
        <v>0.1111111111111111</v>
      </c>
      <c r="M64" s="85">
        <v>9505</v>
      </c>
      <c r="N64" s="58">
        <f t="shared" ref="N64:N66" si="131">M64*L64</f>
        <v>1056.1111111111111</v>
      </c>
      <c r="O64" s="65">
        <f>'[2]коэф. Школа (2)'!J44</f>
        <v>285.64722222222218</v>
      </c>
      <c r="P64" s="64">
        <f>'[2]коэф. Школа (2)'!T44</f>
        <v>372.58333333333331</v>
      </c>
      <c r="Q64" s="875"/>
      <c r="R64" s="50">
        <v>0.25</v>
      </c>
      <c r="S64" s="59">
        <f t="shared" si="114"/>
        <v>264.02777777777777</v>
      </c>
      <c r="T64" s="61"/>
      <c r="U64" s="59"/>
      <c r="V64" s="60"/>
      <c r="W64" s="59"/>
      <c r="X64" s="58">
        <f t="shared" si="115"/>
        <v>264.02777777777777</v>
      </c>
      <c r="Y64" s="77"/>
      <c r="Z64" s="683"/>
      <c r="AA64" s="50">
        <v>0.1</v>
      </c>
      <c r="AB64" s="683">
        <f>AA64*N64</f>
        <v>105.61111111111111</v>
      </c>
      <c r="AC64" s="50"/>
      <c r="AD64" s="683"/>
      <c r="AE64" s="77"/>
      <c r="AF64" s="683"/>
      <c r="AG64" s="77"/>
      <c r="AH64" s="683"/>
      <c r="AI64" s="876"/>
      <c r="AJ64" s="876"/>
      <c r="AK64" s="50"/>
      <c r="AL64" s="683"/>
      <c r="AM64" s="55"/>
      <c r="AN64" s="685"/>
      <c r="AO64" s="82"/>
      <c r="AP64" s="683"/>
      <c r="AQ64" s="55"/>
      <c r="AR64" s="708">
        <v>0.15</v>
      </c>
      <c r="AS64" s="55"/>
      <c r="AT64" s="54"/>
      <c r="AU64" s="55"/>
      <c r="AV64" s="54"/>
      <c r="AW64" s="50"/>
      <c r="AX64" s="59">
        <f t="shared" si="116"/>
        <v>0</v>
      </c>
      <c r="AY64" s="55"/>
      <c r="AZ64" s="54"/>
      <c r="BA64" s="55"/>
      <c r="BB64" s="54"/>
      <c r="BC64" s="58">
        <f t="shared" si="117"/>
        <v>105.76111111111112</v>
      </c>
      <c r="BD64" s="81">
        <f t="shared" si="118"/>
        <v>655.43611111111113</v>
      </c>
      <c r="BE64" s="50">
        <v>0.6</v>
      </c>
      <c r="BF64" s="59">
        <f t="shared" si="119"/>
        <v>393.26166666666666</v>
      </c>
      <c r="BG64" s="50">
        <v>0.8</v>
      </c>
      <c r="BH64" s="59">
        <f t="shared" si="120"/>
        <v>524.34888888888895</v>
      </c>
      <c r="BI64" s="81">
        <f t="shared" si="121"/>
        <v>1573.0466666666669</v>
      </c>
      <c r="BJ64" s="64">
        <f t="shared" si="122"/>
        <v>742.37222222222226</v>
      </c>
      <c r="BK64" s="50">
        <v>0.6</v>
      </c>
      <c r="BL64" s="59">
        <f t="shared" si="123"/>
        <v>445.42333333333335</v>
      </c>
      <c r="BM64" s="50">
        <v>0.8</v>
      </c>
      <c r="BN64" s="59">
        <f t="shared" si="124"/>
        <v>593.89777777777783</v>
      </c>
      <c r="BO64" s="64">
        <f t="shared" si="125"/>
        <v>1781.6933333333336</v>
      </c>
      <c r="BP64" s="461">
        <f t="shared" si="126"/>
        <v>445.4233333333334</v>
      </c>
      <c r="BQ64" s="42">
        <f t="shared" si="127"/>
        <v>2227.1166666666668</v>
      </c>
      <c r="BR64" s="42">
        <f t="shared" si="128"/>
        <v>26725.4</v>
      </c>
      <c r="BS64" s="42"/>
      <c r="BT64" s="42">
        <v>0</v>
      </c>
      <c r="BU64" s="42">
        <f t="shared" si="129"/>
        <v>26725.4</v>
      </c>
      <c r="BV64" s="41">
        <v>0</v>
      </c>
      <c r="BW64" s="40">
        <f>SUM(BU64:BV64)</f>
        <v>26725.4</v>
      </c>
      <c r="BX64" s="40">
        <f>BW64*30.2%</f>
        <v>8071.0708000000004</v>
      </c>
    </row>
    <row r="65" spans="1:76" s="33" customFormat="1" ht="15.75">
      <c r="A65" s="872"/>
      <c r="B65" s="873"/>
      <c r="C65" s="874"/>
      <c r="D65" s="874"/>
      <c r="E65" s="874"/>
      <c r="F65" s="468" t="s">
        <v>39</v>
      </c>
      <c r="G65" s="66"/>
      <c r="H65" s="384">
        <v>3</v>
      </c>
      <c r="I65" s="384">
        <v>2</v>
      </c>
      <c r="J65" s="384">
        <v>5</v>
      </c>
      <c r="K65" s="684">
        <v>18</v>
      </c>
      <c r="L65" s="76">
        <f>J65/K65</f>
        <v>0.27777777777777779</v>
      </c>
      <c r="M65" s="85">
        <v>9505</v>
      </c>
      <c r="N65" s="58">
        <f t="shared" si="131"/>
        <v>2640.2777777777778</v>
      </c>
      <c r="O65" s="65">
        <f>'[2]коэф. Школа (2)'!J45</f>
        <v>1713.8833333333332</v>
      </c>
      <c r="P65" s="64">
        <f>'[2]коэф. Школа (2)'!T45</f>
        <v>2235.5</v>
      </c>
      <c r="Q65" s="875"/>
      <c r="R65" s="50">
        <v>0.25</v>
      </c>
      <c r="S65" s="59">
        <f t="shared" si="114"/>
        <v>660.06944444444446</v>
      </c>
      <c r="T65" s="61"/>
      <c r="U65" s="59"/>
      <c r="V65" s="60"/>
      <c r="W65" s="59"/>
      <c r="X65" s="58">
        <f t="shared" si="115"/>
        <v>660.06944444444446</v>
      </c>
      <c r="Y65" s="77"/>
      <c r="Z65" s="683"/>
      <c r="AA65" s="50"/>
      <c r="AB65" s="683"/>
      <c r="AC65" s="50"/>
      <c r="AD65" s="683"/>
      <c r="AE65" s="77"/>
      <c r="AF65" s="683"/>
      <c r="AG65" s="77"/>
      <c r="AH65" s="683"/>
      <c r="AI65" s="876"/>
      <c r="AJ65" s="876"/>
      <c r="AK65" s="50"/>
      <c r="AL65" s="683"/>
      <c r="AM65" s="55"/>
      <c r="AN65" s="685"/>
      <c r="AO65" s="82"/>
      <c r="AP65" s="683"/>
      <c r="AQ65" s="55"/>
      <c r="AR65" s="708">
        <v>0.15</v>
      </c>
      <c r="AS65" s="55"/>
      <c r="AT65" s="54"/>
      <c r="AU65" s="55"/>
      <c r="AV65" s="54"/>
      <c r="AW65" s="50"/>
      <c r="AX65" s="59">
        <f t="shared" si="116"/>
        <v>0</v>
      </c>
      <c r="AY65" s="55"/>
      <c r="AZ65" s="54"/>
      <c r="BA65" s="55"/>
      <c r="BB65" s="54"/>
      <c r="BC65" s="58">
        <f t="shared" si="117"/>
        <v>0.15</v>
      </c>
      <c r="BD65" s="81">
        <f t="shared" si="118"/>
        <v>2374.1027777777776</v>
      </c>
      <c r="BE65" s="50">
        <v>0.6</v>
      </c>
      <c r="BF65" s="59">
        <f t="shared" si="119"/>
        <v>1424.4616666666666</v>
      </c>
      <c r="BG65" s="50">
        <v>0.8</v>
      </c>
      <c r="BH65" s="59">
        <f t="shared" si="120"/>
        <v>1899.2822222222221</v>
      </c>
      <c r="BI65" s="81">
        <f t="shared" si="121"/>
        <v>5697.8466666666664</v>
      </c>
      <c r="BJ65" s="64">
        <f t="shared" si="122"/>
        <v>2895.7194444444444</v>
      </c>
      <c r="BK65" s="50">
        <v>0.6</v>
      </c>
      <c r="BL65" s="59">
        <f t="shared" si="123"/>
        <v>1737.4316666666666</v>
      </c>
      <c r="BM65" s="50">
        <v>0.8</v>
      </c>
      <c r="BN65" s="59">
        <f t="shared" si="124"/>
        <v>2316.5755555555556</v>
      </c>
      <c r="BO65" s="64">
        <f t="shared" si="125"/>
        <v>6949.7266666666674</v>
      </c>
      <c r="BP65" s="461">
        <f t="shared" si="126"/>
        <v>1737.4316666666668</v>
      </c>
      <c r="BQ65" s="42">
        <f t="shared" si="127"/>
        <v>8687.1583333333347</v>
      </c>
      <c r="BR65" s="42">
        <f t="shared" si="128"/>
        <v>104245.90000000002</v>
      </c>
      <c r="BS65" s="42"/>
      <c r="BT65" s="42"/>
      <c r="BU65" s="42">
        <f t="shared" si="129"/>
        <v>104245.90000000002</v>
      </c>
      <c r="BV65" s="41"/>
      <c r="BW65" s="40"/>
      <c r="BX65" s="40"/>
    </row>
    <row r="66" spans="1:76" s="33" customFormat="1" ht="15.75">
      <c r="A66" s="872"/>
      <c r="B66" s="873"/>
      <c r="C66" s="874"/>
      <c r="D66" s="874"/>
      <c r="E66" s="874"/>
      <c r="F66" s="83" t="s">
        <v>433</v>
      </c>
      <c r="G66" s="86">
        <v>1</v>
      </c>
      <c r="H66" s="86">
        <v>2</v>
      </c>
      <c r="I66" s="86">
        <v>5</v>
      </c>
      <c r="J66" s="86">
        <f t="shared" ref="J66" si="132">G66+H66+I66</f>
        <v>8</v>
      </c>
      <c r="K66" s="684">
        <v>18</v>
      </c>
      <c r="L66" s="722">
        <f>J66/K66</f>
        <v>0.44444444444444442</v>
      </c>
      <c r="M66" s="85">
        <v>9505</v>
      </c>
      <c r="N66" s="58">
        <f t="shared" si="131"/>
        <v>4224.4444444444443</v>
      </c>
      <c r="O66" s="65">
        <f>'[2]коэф. Школа (2)'!J46</f>
        <v>571.29444444444437</v>
      </c>
      <c r="P66" s="64">
        <f>'[2]коэф. Школа (2)'!T46</f>
        <v>745.16666666666663</v>
      </c>
      <c r="Q66" s="875"/>
      <c r="R66" s="50">
        <v>0.25</v>
      </c>
      <c r="S66" s="59">
        <f t="shared" si="114"/>
        <v>1056.1111111111111</v>
      </c>
      <c r="T66" s="61"/>
      <c r="U66" s="59"/>
      <c r="V66" s="60"/>
      <c r="W66" s="59"/>
      <c r="X66" s="58">
        <f t="shared" si="115"/>
        <v>1056.1111111111111</v>
      </c>
      <c r="Y66" s="77"/>
      <c r="Z66" s="683"/>
      <c r="AA66" s="50"/>
      <c r="AB66" s="683"/>
      <c r="AC66" s="50"/>
      <c r="AD66" s="683"/>
      <c r="AE66" s="77"/>
      <c r="AF66" s="683"/>
      <c r="AG66" s="77"/>
      <c r="AH66" s="683"/>
      <c r="AI66" s="876"/>
      <c r="AJ66" s="876"/>
      <c r="AK66" s="50"/>
      <c r="AL66" s="683"/>
      <c r="AM66" s="55"/>
      <c r="AN66" s="685"/>
      <c r="AO66" s="82"/>
      <c r="AP66" s="683"/>
      <c r="AQ66" s="55"/>
      <c r="AR66" s="708">
        <v>0.15</v>
      </c>
      <c r="AS66" s="55"/>
      <c r="AT66" s="54"/>
      <c r="AU66" s="55"/>
      <c r="AV66" s="54"/>
      <c r="AW66" s="50"/>
      <c r="AX66" s="59">
        <f t="shared" si="116"/>
        <v>0</v>
      </c>
      <c r="AY66" s="55"/>
      <c r="AZ66" s="54"/>
      <c r="BA66" s="55"/>
      <c r="BB66" s="54"/>
      <c r="BC66" s="58">
        <f t="shared" si="117"/>
        <v>0.15</v>
      </c>
      <c r="BD66" s="81">
        <f t="shared" si="118"/>
        <v>1627.5555555555557</v>
      </c>
      <c r="BE66" s="50">
        <v>0.6</v>
      </c>
      <c r="BF66" s="59">
        <f t="shared" si="119"/>
        <v>976.5333333333333</v>
      </c>
      <c r="BG66" s="50">
        <v>0.8</v>
      </c>
      <c r="BH66" s="59">
        <f t="shared" si="120"/>
        <v>1302.0444444444447</v>
      </c>
      <c r="BI66" s="81">
        <f t="shared" si="121"/>
        <v>3906.1333333333337</v>
      </c>
      <c r="BJ66" s="64">
        <f t="shared" si="122"/>
        <v>1801.4277777777779</v>
      </c>
      <c r="BK66" s="50">
        <v>0.6</v>
      </c>
      <c r="BL66" s="59">
        <f t="shared" si="123"/>
        <v>1080.8566666666668</v>
      </c>
      <c r="BM66" s="50">
        <v>0.8</v>
      </c>
      <c r="BN66" s="59">
        <f t="shared" si="124"/>
        <v>1441.1422222222225</v>
      </c>
      <c r="BO66" s="64">
        <f t="shared" si="125"/>
        <v>4323.4266666666672</v>
      </c>
      <c r="BP66" s="461">
        <f t="shared" si="126"/>
        <v>1080.8566666666668</v>
      </c>
      <c r="BQ66" s="42">
        <f t="shared" si="127"/>
        <v>5404.2833333333338</v>
      </c>
      <c r="BR66" s="42">
        <f t="shared" si="128"/>
        <v>64851.400000000009</v>
      </c>
      <c r="BS66" s="42"/>
      <c r="BT66" s="42"/>
      <c r="BU66" s="42">
        <f t="shared" si="129"/>
        <v>64851.400000000009</v>
      </c>
      <c r="BV66" s="41"/>
      <c r="BW66" s="40"/>
      <c r="BX66" s="40"/>
    </row>
    <row r="67" spans="1:76" s="33" customFormat="1" ht="15.75">
      <c r="A67" s="453"/>
      <c r="B67" s="466"/>
      <c r="C67" s="453"/>
      <c r="D67" s="467"/>
      <c r="E67" s="455"/>
      <c r="F67" s="455"/>
      <c r="G67" s="457"/>
      <c r="H67" s="457"/>
      <c r="I67" s="457"/>
      <c r="J67" s="720">
        <f>SUM(J63:J66)</f>
        <v>28</v>
      </c>
      <c r="K67" s="457">
        <v>18</v>
      </c>
      <c r="L67" s="52">
        <f>SUM(L63:L66)</f>
        <v>1.5555555555555556</v>
      </c>
      <c r="M67" s="457"/>
      <c r="N67" s="459"/>
      <c r="O67" s="457"/>
      <c r="P67" s="457"/>
      <c r="Q67" s="696">
        <v>4</v>
      </c>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c r="AT67" s="457"/>
      <c r="AU67" s="457"/>
      <c r="AV67" s="457"/>
      <c r="AW67" s="457"/>
      <c r="AX67" s="457"/>
      <c r="AY67" s="457"/>
      <c r="AZ67" s="457"/>
      <c r="BA67" s="457"/>
      <c r="BB67" s="457"/>
      <c r="BC67" s="457"/>
      <c r="BD67" s="457"/>
      <c r="BE67" s="457"/>
      <c r="BF67" s="457"/>
      <c r="BG67" s="457"/>
      <c r="BH67" s="457"/>
      <c r="BI67" s="457"/>
      <c r="BJ67" s="457"/>
      <c r="BK67" s="457"/>
      <c r="BL67" s="457"/>
      <c r="BM67" s="457"/>
      <c r="BN67" s="457"/>
      <c r="BO67" s="457"/>
      <c r="BP67" s="460"/>
      <c r="BQ67" s="460"/>
      <c r="BR67" s="460"/>
      <c r="BS67" s="460"/>
      <c r="BT67" s="460"/>
      <c r="BU67" s="460"/>
      <c r="BV67" s="460"/>
      <c r="BW67" s="460"/>
      <c r="BX67" s="460"/>
    </row>
    <row r="68" spans="1:76" s="33" customFormat="1" ht="15.75">
      <c r="A68" s="872">
        <v>8</v>
      </c>
      <c r="B68" s="873" t="s">
        <v>33</v>
      </c>
      <c r="C68" s="874" t="s">
        <v>21</v>
      </c>
      <c r="D68" s="874">
        <v>4</v>
      </c>
      <c r="E68" s="874" t="s">
        <v>15</v>
      </c>
      <c r="F68" s="79" t="s">
        <v>32</v>
      </c>
      <c r="G68" s="66"/>
      <c r="H68" s="384">
        <v>11</v>
      </c>
      <c r="I68" s="384"/>
      <c r="J68" s="384">
        <f t="shared" ref="J68:J74" si="133">G68+H68+I68</f>
        <v>11</v>
      </c>
      <c r="K68" s="67">
        <v>18</v>
      </c>
      <c r="L68" s="76">
        <f t="shared" ref="L68:L74" si="134">J68/K68</f>
        <v>0.61111111111111116</v>
      </c>
      <c r="M68" s="85">
        <v>9505</v>
      </c>
      <c r="N68" s="58">
        <f>M68*L68</f>
        <v>5808.6111111111113</v>
      </c>
      <c r="O68" s="65">
        <f>'[2]коэф. Школа (2)'!J51</f>
        <v>5712.9444444444443</v>
      </c>
      <c r="P68" s="64">
        <f>'[2]коэф. Школа (2)'!T51</f>
        <v>7451.666666666667</v>
      </c>
      <c r="Q68" s="875">
        <v>3</v>
      </c>
      <c r="R68" s="50">
        <v>0.25</v>
      </c>
      <c r="S68" s="59">
        <f t="shared" ref="S68:S74" si="135">N68*R68</f>
        <v>1452.1527777777778</v>
      </c>
      <c r="T68" s="61"/>
      <c r="U68" s="59"/>
      <c r="V68" s="60"/>
      <c r="W68" s="59"/>
      <c r="X68" s="58">
        <f t="shared" ref="X68:X74" si="136">S68+U68+W68</f>
        <v>1452.1527777777778</v>
      </c>
      <c r="Y68" s="77"/>
      <c r="Z68" s="48"/>
      <c r="AA68" s="50"/>
      <c r="AB68" s="48"/>
      <c r="AC68" s="50">
        <v>0.15</v>
      </c>
      <c r="AD68" s="48">
        <f>AC68*N68</f>
        <v>871.29166666666663</v>
      </c>
      <c r="AE68" s="77"/>
      <c r="AF68" s="48"/>
      <c r="AG68" s="77"/>
      <c r="AH68" s="48"/>
      <c r="AI68" s="876">
        <v>2700</v>
      </c>
      <c r="AJ68" s="876">
        <f>AI68/14*Q68</f>
        <v>578.57142857142856</v>
      </c>
      <c r="AK68" s="50">
        <v>0.1</v>
      </c>
      <c r="AL68" s="48">
        <f>AK68*M68</f>
        <v>950.5</v>
      </c>
      <c r="AM68" s="55"/>
      <c r="AN68" s="56"/>
      <c r="AO68" s="82"/>
      <c r="AP68" s="48"/>
      <c r="AQ68" s="55"/>
      <c r="AR68" s="48"/>
      <c r="AS68" s="55"/>
      <c r="AT68" s="54"/>
      <c r="AU68" s="55"/>
      <c r="AV68" s="54"/>
      <c r="AW68" s="50">
        <v>0.25</v>
      </c>
      <c r="AX68" s="59">
        <f t="shared" ref="AX68:AX74" si="137">N68*AW68</f>
        <v>1452.1527777777778</v>
      </c>
      <c r="AY68" s="55"/>
      <c r="AZ68" s="54"/>
      <c r="BA68" s="55"/>
      <c r="BB68" s="54"/>
      <c r="BC68" s="58">
        <f t="shared" ref="BC68:BC74" si="138">Z68+AB68+AD68+AF68+AH68+AJ68+AL68+AN68+AP68+AR68+AT68+AV68+AX68+AZ68+BB68</f>
        <v>3852.5158730158732</v>
      </c>
      <c r="BD68" s="81">
        <f t="shared" ref="BD68:BD74" si="139">O68+X68+BC68</f>
        <v>11017.613095238095</v>
      </c>
      <c r="BE68" s="50">
        <v>0.6</v>
      </c>
      <c r="BF68" s="59">
        <f t="shared" ref="BF68:BF74" si="140">BD68*BE68</f>
        <v>6610.5678571428571</v>
      </c>
      <c r="BG68" s="50">
        <v>0.8</v>
      </c>
      <c r="BH68" s="59">
        <f t="shared" ref="BH68:BH74" si="141">BD68*BG68</f>
        <v>8814.0904761904767</v>
      </c>
      <c r="BI68" s="81">
        <f t="shared" ref="BI68:BI74" si="142">BD68+BF68+BH68</f>
        <v>26442.271428571432</v>
      </c>
      <c r="BJ68" s="64">
        <f t="shared" ref="BJ68:BJ74" si="143">P68+X68+BC68</f>
        <v>12756.335317460318</v>
      </c>
      <c r="BK68" s="50">
        <v>0.6</v>
      </c>
      <c r="BL68" s="59">
        <f t="shared" ref="BL68:BL74" si="144">BJ68*BK68</f>
        <v>7653.8011904761906</v>
      </c>
      <c r="BM68" s="50">
        <v>0.8</v>
      </c>
      <c r="BN68" s="59">
        <f t="shared" ref="BN68:BN74" si="145">BJ68*BM68</f>
        <v>10205.068253968255</v>
      </c>
      <c r="BO68" s="64">
        <f t="shared" ref="BO68:BO74" si="146">BJ68+BL68+BN68</f>
        <v>30615.204761904766</v>
      </c>
      <c r="BP68" s="461">
        <f t="shared" ref="BP68:BP74" si="147">BO68*(25/100)</f>
        <v>7653.8011904761916</v>
      </c>
      <c r="BQ68" s="42">
        <f t="shared" ref="BQ68:BQ74" si="148">BO68+BP68</f>
        <v>38269.005952380961</v>
      </c>
      <c r="BR68" s="42">
        <f t="shared" ref="BR68:BR74" si="149">BQ68*12</f>
        <v>459228.07142857154</v>
      </c>
      <c r="BS68" s="42"/>
      <c r="BT68" s="42">
        <v>0</v>
      </c>
      <c r="BU68" s="42">
        <f t="shared" ref="BU68:BU74" si="150">SUM(BR68:BS68)</f>
        <v>459228.07142857154</v>
      </c>
      <c r="BV68" s="41">
        <v>0</v>
      </c>
      <c r="BW68" s="40">
        <f>SUM(BU68:BV68)</f>
        <v>459228.07142857154</v>
      </c>
      <c r="BX68" s="40">
        <f>BW68*30.2%</f>
        <v>138686.8775714286</v>
      </c>
    </row>
    <row r="69" spans="1:76" s="33" customFormat="1" ht="31.5">
      <c r="A69" s="872"/>
      <c r="B69" s="873"/>
      <c r="C69" s="874"/>
      <c r="D69" s="874"/>
      <c r="E69" s="874"/>
      <c r="F69" s="728" t="s">
        <v>513</v>
      </c>
      <c r="G69" s="727"/>
      <c r="H69" s="727">
        <v>1</v>
      </c>
      <c r="I69" s="727"/>
      <c r="J69" s="727">
        <v>1</v>
      </c>
      <c r="K69" s="724">
        <v>18</v>
      </c>
      <c r="L69" s="724">
        <f t="shared" si="134"/>
        <v>5.5555555555555552E-2</v>
      </c>
      <c r="M69" s="85">
        <v>9505</v>
      </c>
      <c r="N69" s="58"/>
      <c r="O69" s="65"/>
      <c r="P69" s="64"/>
      <c r="Q69" s="875"/>
      <c r="R69" s="50"/>
      <c r="S69" s="59"/>
      <c r="T69" s="61"/>
      <c r="U69" s="59"/>
      <c r="V69" s="60"/>
      <c r="W69" s="59"/>
      <c r="X69" s="58"/>
      <c r="Y69" s="77"/>
      <c r="Z69" s="709"/>
      <c r="AA69" s="50"/>
      <c r="AB69" s="709"/>
      <c r="AC69" s="50"/>
      <c r="AD69" s="709"/>
      <c r="AE69" s="77"/>
      <c r="AF69" s="709"/>
      <c r="AG69" s="77"/>
      <c r="AH69" s="709"/>
      <c r="AI69" s="876"/>
      <c r="AJ69" s="876"/>
      <c r="AK69" s="50"/>
      <c r="AL69" s="709"/>
      <c r="AM69" s="55"/>
      <c r="AN69" s="710"/>
      <c r="AO69" s="82"/>
      <c r="AP69" s="709"/>
      <c r="AQ69" s="55"/>
      <c r="AR69" s="709"/>
      <c r="AS69" s="55"/>
      <c r="AT69" s="54"/>
      <c r="AU69" s="55"/>
      <c r="AV69" s="54"/>
      <c r="AW69" s="50"/>
      <c r="AX69" s="59"/>
      <c r="AY69" s="55"/>
      <c r="AZ69" s="54"/>
      <c r="BA69" s="55"/>
      <c r="BB69" s="54"/>
      <c r="BC69" s="58"/>
      <c r="BD69" s="81"/>
      <c r="BE69" s="50"/>
      <c r="BF69" s="59"/>
      <c r="BG69" s="50"/>
      <c r="BH69" s="59"/>
      <c r="BI69" s="81"/>
      <c r="BJ69" s="64"/>
      <c r="BK69" s="50"/>
      <c r="BL69" s="59"/>
      <c r="BM69" s="50"/>
      <c r="BN69" s="59"/>
      <c r="BO69" s="64"/>
      <c r="BP69" s="461"/>
      <c r="BQ69" s="42"/>
      <c r="BR69" s="42"/>
      <c r="BS69" s="42"/>
      <c r="BT69" s="42"/>
      <c r="BU69" s="42"/>
      <c r="BV69" s="41"/>
      <c r="BW69" s="40"/>
      <c r="BX69" s="40"/>
    </row>
    <row r="70" spans="1:76" s="33" customFormat="1" ht="15.75">
      <c r="A70" s="872"/>
      <c r="B70" s="873"/>
      <c r="C70" s="874"/>
      <c r="D70" s="874"/>
      <c r="E70" s="874"/>
      <c r="F70" s="728" t="s">
        <v>502</v>
      </c>
      <c r="G70" s="727"/>
      <c r="H70" s="727">
        <v>4</v>
      </c>
      <c r="I70" s="727"/>
      <c r="J70" s="727">
        <v>4</v>
      </c>
      <c r="K70" s="724">
        <v>18</v>
      </c>
      <c r="L70" s="724">
        <v>0.22</v>
      </c>
      <c r="M70" s="85">
        <v>9505</v>
      </c>
      <c r="N70" s="58"/>
      <c r="O70" s="65"/>
      <c r="P70" s="64"/>
      <c r="Q70" s="875"/>
      <c r="R70" s="50"/>
      <c r="S70" s="59"/>
      <c r="T70" s="61"/>
      <c r="U70" s="59"/>
      <c r="V70" s="60"/>
      <c r="W70" s="59"/>
      <c r="X70" s="58"/>
      <c r="Y70" s="77"/>
      <c r="Z70" s="706"/>
      <c r="AA70" s="50"/>
      <c r="AB70" s="706"/>
      <c r="AC70" s="50"/>
      <c r="AD70" s="706"/>
      <c r="AE70" s="77"/>
      <c r="AF70" s="706"/>
      <c r="AG70" s="77"/>
      <c r="AH70" s="706"/>
      <c r="AI70" s="876"/>
      <c r="AJ70" s="876"/>
      <c r="AK70" s="50"/>
      <c r="AL70" s="706"/>
      <c r="AM70" s="55"/>
      <c r="AN70" s="707"/>
      <c r="AO70" s="82"/>
      <c r="AP70" s="706"/>
      <c r="AQ70" s="55"/>
      <c r="AR70" s="706"/>
      <c r="AS70" s="55"/>
      <c r="AT70" s="54"/>
      <c r="AU70" s="55"/>
      <c r="AV70" s="54"/>
      <c r="AW70" s="50"/>
      <c r="AX70" s="59"/>
      <c r="AY70" s="55"/>
      <c r="AZ70" s="54"/>
      <c r="BA70" s="55"/>
      <c r="BB70" s="54"/>
      <c r="BC70" s="58"/>
      <c r="BD70" s="81"/>
      <c r="BE70" s="50"/>
      <c r="BF70" s="59"/>
      <c r="BG70" s="50"/>
      <c r="BH70" s="59"/>
      <c r="BI70" s="81"/>
      <c r="BJ70" s="64"/>
      <c r="BK70" s="50"/>
      <c r="BL70" s="59"/>
      <c r="BM70" s="50"/>
      <c r="BN70" s="59"/>
      <c r="BO70" s="64"/>
      <c r="BP70" s="461"/>
      <c r="BQ70" s="42"/>
      <c r="BR70" s="42"/>
      <c r="BS70" s="42"/>
      <c r="BT70" s="42"/>
      <c r="BU70" s="42"/>
      <c r="BV70" s="41"/>
      <c r="BW70" s="40"/>
      <c r="BX70" s="40"/>
    </row>
    <row r="71" spans="1:76" s="33" customFormat="1" ht="15.75">
      <c r="A71" s="872"/>
      <c r="B71" s="873"/>
      <c r="C71" s="874"/>
      <c r="D71" s="874"/>
      <c r="E71" s="874"/>
      <c r="F71" s="79" t="s">
        <v>31</v>
      </c>
      <c r="G71" s="66"/>
      <c r="H71" s="384">
        <v>2</v>
      </c>
      <c r="I71" s="384"/>
      <c r="J71" s="384">
        <f t="shared" si="133"/>
        <v>2</v>
      </c>
      <c r="K71" s="69">
        <v>18</v>
      </c>
      <c r="L71" s="76">
        <f t="shared" si="134"/>
        <v>0.1111111111111111</v>
      </c>
      <c r="M71" s="85">
        <v>9505</v>
      </c>
      <c r="N71" s="58">
        <f t="shared" ref="N71:N74" si="151">M71*L71</f>
        <v>1056.1111111111111</v>
      </c>
      <c r="O71" s="65">
        <f>'[2]коэф. Школа (2)'!J52</f>
        <v>2285.1777777777775</v>
      </c>
      <c r="P71" s="64">
        <f>'[2]коэф. Школа (2)'!T52</f>
        <v>2980.6666666666665</v>
      </c>
      <c r="Q71" s="875"/>
      <c r="R71" s="50">
        <v>0.25</v>
      </c>
      <c r="S71" s="59">
        <f t="shared" si="135"/>
        <v>264.02777777777777</v>
      </c>
      <c r="T71" s="61"/>
      <c r="U71" s="59"/>
      <c r="V71" s="60"/>
      <c r="W71" s="59"/>
      <c r="X71" s="58">
        <f t="shared" si="136"/>
        <v>264.02777777777777</v>
      </c>
      <c r="Y71" s="77"/>
      <c r="Z71" s="48"/>
      <c r="AA71" s="50">
        <v>0.1</v>
      </c>
      <c r="AB71" s="48">
        <f>AA71*N71</f>
        <v>105.61111111111111</v>
      </c>
      <c r="AC71" s="50"/>
      <c r="AD71" s="48"/>
      <c r="AE71" s="77"/>
      <c r="AF71" s="48"/>
      <c r="AG71" s="77"/>
      <c r="AH71" s="48"/>
      <c r="AI71" s="876"/>
      <c r="AJ71" s="876"/>
      <c r="AK71" s="50"/>
      <c r="AL71" s="48"/>
      <c r="AM71" s="55"/>
      <c r="AN71" s="56"/>
      <c r="AO71" s="82"/>
      <c r="AP71" s="48"/>
      <c r="AQ71" s="55"/>
      <c r="AR71" s="48"/>
      <c r="AS71" s="55"/>
      <c r="AT71" s="54"/>
      <c r="AU71" s="55"/>
      <c r="AV71" s="54"/>
      <c r="AW71" s="50">
        <v>0.25</v>
      </c>
      <c r="AX71" s="59">
        <f t="shared" si="137"/>
        <v>264.02777777777777</v>
      </c>
      <c r="AY71" s="55"/>
      <c r="AZ71" s="54"/>
      <c r="BA71" s="55"/>
      <c r="BB71" s="54"/>
      <c r="BC71" s="58">
        <f t="shared" si="138"/>
        <v>369.63888888888891</v>
      </c>
      <c r="BD71" s="81">
        <f t="shared" si="139"/>
        <v>2918.844444444444</v>
      </c>
      <c r="BE71" s="50">
        <v>0.6</v>
      </c>
      <c r="BF71" s="59">
        <f t="shared" si="140"/>
        <v>1751.3066666666664</v>
      </c>
      <c r="BG71" s="50">
        <v>0.8</v>
      </c>
      <c r="BH71" s="59">
        <f t="shared" si="141"/>
        <v>2335.0755555555552</v>
      </c>
      <c r="BI71" s="81">
        <f t="shared" si="142"/>
        <v>7005.2266666666656</v>
      </c>
      <c r="BJ71" s="64">
        <f t="shared" si="143"/>
        <v>3614.333333333333</v>
      </c>
      <c r="BK71" s="50">
        <v>0.6</v>
      </c>
      <c r="BL71" s="59">
        <f t="shared" si="144"/>
        <v>2168.6</v>
      </c>
      <c r="BM71" s="50">
        <v>0.8</v>
      </c>
      <c r="BN71" s="59">
        <f t="shared" si="145"/>
        <v>2891.4666666666667</v>
      </c>
      <c r="BO71" s="64">
        <f t="shared" si="146"/>
        <v>8674.4</v>
      </c>
      <c r="BP71" s="461">
        <f t="shared" si="147"/>
        <v>2168.6</v>
      </c>
      <c r="BQ71" s="42">
        <f t="shared" si="148"/>
        <v>10843</v>
      </c>
      <c r="BR71" s="42">
        <f t="shared" si="149"/>
        <v>130116</v>
      </c>
      <c r="BS71" s="42"/>
      <c r="BT71" s="42">
        <v>0</v>
      </c>
      <c r="BU71" s="42">
        <f t="shared" si="150"/>
        <v>130116</v>
      </c>
      <c r="BV71" s="41">
        <v>0</v>
      </c>
      <c r="BW71" s="40">
        <f>SUM(BU71:BV71)</f>
        <v>130116</v>
      </c>
      <c r="BX71" s="40">
        <f>BW71*30.2%</f>
        <v>39295.031999999999</v>
      </c>
    </row>
    <row r="72" spans="1:76" s="33" customFormat="1" ht="15.75">
      <c r="A72" s="872"/>
      <c r="B72" s="873"/>
      <c r="C72" s="874"/>
      <c r="D72" s="874"/>
      <c r="E72" s="874"/>
      <c r="F72" s="83" t="s">
        <v>433</v>
      </c>
      <c r="G72" s="66"/>
      <c r="H72" s="86">
        <v>5</v>
      </c>
      <c r="I72" s="66"/>
      <c r="J72" s="86">
        <f t="shared" si="133"/>
        <v>5</v>
      </c>
      <c r="K72" s="69">
        <v>18</v>
      </c>
      <c r="L72" s="722">
        <f t="shared" si="134"/>
        <v>0.27777777777777779</v>
      </c>
      <c r="M72" s="85">
        <v>9505</v>
      </c>
      <c r="N72" s="58">
        <f t="shared" si="151"/>
        <v>2640.2777777777778</v>
      </c>
      <c r="O72" s="65">
        <f>'[2]коэф. Школа (2)'!J54</f>
        <v>1142.5888888888887</v>
      </c>
      <c r="P72" s="64">
        <f>'[2]коэф. Школа (2)'!T54</f>
        <v>1490.3333333333333</v>
      </c>
      <c r="Q72" s="875"/>
      <c r="R72" s="50">
        <v>0.25</v>
      </c>
      <c r="S72" s="59">
        <f t="shared" si="135"/>
        <v>660.06944444444446</v>
      </c>
      <c r="T72" s="61"/>
      <c r="U72" s="59"/>
      <c r="V72" s="60"/>
      <c r="W72" s="59"/>
      <c r="X72" s="58">
        <f t="shared" si="136"/>
        <v>660.06944444444446</v>
      </c>
      <c r="Y72" s="77"/>
      <c r="Z72" s="48"/>
      <c r="AA72" s="50"/>
      <c r="AB72" s="48"/>
      <c r="AC72" s="50"/>
      <c r="AD72" s="48"/>
      <c r="AE72" s="77"/>
      <c r="AF72" s="48"/>
      <c r="AG72" s="77"/>
      <c r="AH72" s="48"/>
      <c r="AI72" s="876"/>
      <c r="AJ72" s="876"/>
      <c r="AK72" s="50"/>
      <c r="AL72" s="48"/>
      <c r="AM72" s="55"/>
      <c r="AN72" s="56"/>
      <c r="AO72" s="82"/>
      <c r="AP72" s="48"/>
      <c r="AQ72" s="55"/>
      <c r="AR72" s="48"/>
      <c r="AS72" s="55"/>
      <c r="AT72" s="54"/>
      <c r="AU72" s="55"/>
      <c r="AV72" s="54"/>
      <c r="AW72" s="50">
        <v>0.25</v>
      </c>
      <c r="AX72" s="59">
        <f t="shared" si="137"/>
        <v>660.06944444444446</v>
      </c>
      <c r="AY72" s="55"/>
      <c r="AZ72" s="54"/>
      <c r="BA72" s="55"/>
      <c r="BB72" s="54"/>
      <c r="BC72" s="58">
        <f t="shared" si="138"/>
        <v>660.06944444444446</v>
      </c>
      <c r="BD72" s="81">
        <f t="shared" si="139"/>
        <v>2462.7277777777776</v>
      </c>
      <c r="BE72" s="50">
        <v>0.6</v>
      </c>
      <c r="BF72" s="59">
        <f t="shared" si="140"/>
        <v>1477.6366666666665</v>
      </c>
      <c r="BG72" s="50">
        <v>0.8</v>
      </c>
      <c r="BH72" s="59">
        <f t="shared" si="141"/>
        <v>1970.1822222222222</v>
      </c>
      <c r="BI72" s="81">
        <f t="shared" si="142"/>
        <v>5910.5466666666671</v>
      </c>
      <c r="BJ72" s="64">
        <f t="shared" si="143"/>
        <v>2810.4722222222222</v>
      </c>
      <c r="BK72" s="50">
        <v>0.6</v>
      </c>
      <c r="BL72" s="59">
        <f t="shared" si="144"/>
        <v>1686.2833333333333</v>
      </c>
      <c r="BM72" s="50">
        <v>0.8</v>
      </c>
      <c r="BN72" s="59">
        <f t="shared" si="145"/>
        <v>2248.3777777777777</v>
      </c>
      <c r="BO72" s="64">
        <f t="shared" si="146"/>
        <v>6745.1333333333332</v>
      </c>
      <c r="BP72" s="461">
        <f t="shared" si="147"/>
        <v>1686.2833333333333</v>
      </c>
      <c r="BQ72" s="42">
        <f t="shared" si="148"/>
        <v>8431.4166666666661</v>
      </c>
      <c r="BR72" s="42">
        <f t="shared" si="149"/>
        <v>101177</v>
      </c>
      <c r="BS72" s="42"/>
      <c r="BT72" s="42"/>
      <c r="BU72" s="42">
        <f t="shared" si="150"/>
        <v>101177</v>
      </c>
      <c r="BV72" s="41"/>
      <c r="BW72" s="40"/>
      <c r="BX72" s="40"/>
    </row>
    <row r="73" spans="1:76" s="33" customFormat="1" ht="15.75">
      <c r="A73" s="872"/>
      <c r="B73" s="873"/>
      <c r="C73" s="874"/>
      <c r="D73" s="874"/>
      <c r="E73" s="874"/>
      <c r="F73" s="79" t="s">
        <v>30</v>
      </c>
      <c r="G73" s="66"/>
      <c r="H73" s="384"/>
      <c r="I73" s="384">
        <v>1</v>
      </c>
      <c r="J73" s="384">
        <f t="shared" si="133"/>
        <v>1</v>
      </c>
      <c r="K73" s="69">
        <v>18</v>
      </c>
      <c r="L73" s="76">
        <f t="shared" si="134"/>
        <v>5.5555555555555552E-2</v>
      </c>
      <c r="M73" s="85">
        <v>9505</v>
      </c>
      <c r="N73" s="58">
        <f t="shared" si="151"/>
        <v>528.05555555555554</v>
      </c>
      <c r="O73" s="65">
        <f>'[2]коэф. Школа (2)'!J55</f>
        <v>571.29444444444437</v>
      </c>
      <c r="P73" s="64">
        <f>'[2]коэф. Школа (2)'!T55</f>
        <v>745.16666666666663</v>
      </c>
      <c r="Q73" s="875"/>
      <c r="R73" s="50">
        <v>0.25</v>
      </c>
      <c r="S73" s="59">
        <f t="shared" si="135"/>
        <v>132.01388888888889</v>
      </c>
      <c r="T73" s="61"/>
      <c r="U73" s="59"/>
      <c r="V73" s="60"/>
      <c r="W73" s="59"/>
      <c r="X73" s="58">
        <f t="shared" si="136"/>
        <v>132.01388888888889</v>
      </c>
      <c r="Y73" s="77"/>
      <c r="Z73" s="48"/>
      <c r="AA73" s="50"/>
      <c r="AB73" s="48"/>
      <c r="AC73" s="50"/>
      <c r="AD73" s="48"/>
      <c r="AE73" s="77"/>
      <c r="AF73" s="48"/>
      <c r="AG73" s="77"/>
      <c r="AH73" s="48"/>
      <c r="AI73" s="876"/>
      <c r="AJ73" s="876"/>
      <c r="AK73" s="50"/>
      <c r="AL73" s="48"/>
      <c r="AM73" s="55"/>
      <c r="AN73" s="56"/>
      <c r="AO73" s="82"/>
      <c r="AP73" s="48"/>
      <c r="AQ73" s="55"/>
      <c r="AR73" s="48"/>
      <c r="AS73" s="55"/>
      <c r="AT73" s="54"/>
      <c r="AU73" s="55"/>
      <c r="AV73" s="54"/>
      <c r="AW73" s="50">
        <v>0.25</v>
      </c>
      <c r="AX73" s="59">
        <f t="shared" si="137"/>
        <v>132.01388888888889</v>
      </c>
      <c r="AY73" s="55"/>
      <c r="AZ73" s="54"/>
      <c r="BA73" s="55"/>
      <c r="BB73" s="54"/>
      <c r="BC73" s="58">
        <f t="shared" si="138"/>
        <v>132.01388888888889</v>
      </c>
      <c r="BD73" s="81">
        <f t="shared" si="139"/>
        <v>835.32222222222219</v>
      </c>
      <c r="BE73" s="50">
        <v>0.6</v>
      </c>
      <c r="BF73" s="59">
        <f t="shared" si="140"/>
        <v>501.19333333333327</v>
      </c>
      <c r="BG73" s="50">
        <v>0.8</v>
      </c>
      <c r="BH73" s="59">
        <f t="shared" si="141"/>
        <v>668.25777777777785</v>
      </c>
      <c r="BI73" s="81">
        <f t="shared" si="142"/>
        <v>2004.7733333333333</v>
      </c>
      <c r="BJ73" s="64">
        <f t="shared" si="143"/>
        <v>1009.1944444444445</v>
      </c>
      <c r="BK73" s="50">
        <v>0.6</v>
      </c>
      <c r="BL73" s="59">
        <f t="shared" si="144"/>
        <v>605.51666666666665</v>
      </c>
      <c r="BM73" s="50">
        <v>0.8</v>
      </c>
      <c r="BN73" s="59">
        <f t="shared" si="145"/>
        <v>807.35555555555561</v>
      </c>
      <c r="BO73" s="64">
        <f t="shared" si="146"/>
        <v>2422.0666666666666</v>
      </c>
      <c r="BP73" s="461">
        <f t="shared" si="147"/>
        <v>605.51666666666665</v>
      </c>
      <c r="BQ73" s="42">
        <f t="shared" si="148"/>
        <v>3027.583333333333</v>
      </c>
      <c r="BR73" s="42">
        <f t="shared" si="149"/>
        <v>36331</v>
      </c>
      <c r="BS73" s="42"/>
      <c r="BT73" s="42"/>
      <c r="BU73" s="42">
        <f t="shared" si="150"/>
        <v>36331</v>
      </c>
      <c r="BV73" s="41"/>
      <c r="BW73" s="40">
        <f>SUM(BU73:BV73)</f>
        <v>36331</v>
      </c>
      <c r="BX73" s="40">
        <f>BW73*30.2%</f>
        <v>10971.962</v>
      </c>
    </row>
    <row r="74" spans="1:76" s="33" customFormat="1" ht="15.75">
      <c r="A74" s="872"/>
      <c r="B74" s="873"/>
      <c r="C74" s="874"/>
      <c r="D74" s="874"/>
      <c r="E74" s="874"/>
      <c r="F74" s="79" t="s">
        <v>29</v>
      </c>
      <c r="G74" s="66"/>
      <c r="H74" s="384">
        <v>4</v>
      </c>
      <c r="I74" s="384">
        <v>4</v>
      </c>
      <c r="J74" s="384">
        <f t="shared" si="133"/>
        <v>8</v>
      </c>
      <c r="K74" s="69">
        <v>18</v>
      </c>
      <c r="L74" s="76">
        <f t="shared" si="134"/>
        <v>0.44444444444444442</v>
      </c>
      <c r="M74" s="85">
        <v>9505</v>
      </c>
      <c r="N74" s="58">
        <f t="shared" si="151"/>
        <v>4224.4444444444443</v>
      </c>
      <c r="O74" s="65">
        <f>'[2]коэф. Школа (2)'!J56</f>
        <v>4570.3555555555549</v>
      </c>
      <c r="P74" s="64">
        <f>'[2]коэф. Школа (2)'!T56</f>
        <v>5961.333333333333</v>
      </c>
      <c r="Q74" s="875"/>
      <c r="R74" s="50">
        <v>0.25</v>
      </c>
      <c r="S74" s="59">
        <f t="shared" si="135"/>
        <v>1056.1111111111111</v>
      </c>
      <c r="T74" s="61"/>
      <c r="U74" s="59"/>
      <c r="V74" s="60"/>
      <c r="W74" s="59"/>
      <c r="X74" s="58">
        <f t="shared" si="136"/>
        <v>1056.1111111111111</v>
      </c>
      <c r="Y74" s="77"/>
      <c r="Z74" s="48"/>
      <c r="AA74" s="50">
        <v>0.1</v>
      </c>
      <c r="AB74" s="48">
        <f>AA74*N74</f>
        <v>422.44444444444446</v>
      </c>
      <c r="AC74" s="50"/>
      <c r="AD74" s="48"/>
      <c r="AE74" s="77"/>
      <c r="AF74" s="48"/>
      <c r="AG74" s="77"/>
      <c r="AH74" s="48"/>
      <c r="AI74" s="876"/>
      <c r="AJ74" s="876"/>
      <c r="AK74" s="50"/>
      <c r="AL74" s="48"/>
      <c r="AM74" s="55"/>
      <c r="AN74" s="56"/>
      <c r="AO74" s="82"/>
      <c r="AP74" s="48"/>
      <c r="AQ74" s="55"/>
      <c r="AR74" s="48"/>
      <c r="AS74" s="55"/>
      <c r="AT74" s="54"/>
      <c r="AU74" s="55"/>
      <c r="AV74" s="54"/>
      <c r="AW74" s="50">
        <v>0.25</v>
      </c>
      <c r="AX74" s="59">
        <f t="shared" si="137"/>
        <v>1056.1111111111111</v>
      </c>
      <c r="AY74" s="55"/>
      <c r="AZ74" s="54"/>
      <c r="BA74" s="55"/>
      <c r="BB74" s="54"/>
      <c r="BC74" s="58">
        <f t="shared" si="138"/>
        <v>1478.5555555555557</v>
      </c>
      <c r="BD74" s="81">
        <f t="shared" si="139"/>
        <v>7105.0222222222219</v>
      </c>
      <c r="BE74" s="50">
        <v>0.6</v>
      </c>
      <c r="BF74" s="59">
        <f t="shared" si="140"/>
        <v>4263.0133333333333</v>
      </c>
      <c r="BG74" s="50">
        <v>0.8</v>
      </c>
      <c r="BH74" s="59">
        <f t="shared" si="141"/>
        <v>5684.0177777777781</v>
      </c>
      <c r="BI74" s="81">
        <f t="shared" si="142"/>
        <v>17052.053333333333</v>
      </c>
      <c r="BJ74" s="64">
        <f t="shared" si="143"/>
        <v>8496</v>
      </c>
      <c r="BK74" s="50">
        <v>0.6</v>
      </c>
      <c r="BL74" s="59">
        <f t="shared" si="144"/>
        <v>5097.5999999999995</v>
      </c>
      <c r="BM74" s="50">
        <v>0.8</v>
      </c>
      <c r="BN74" s="59">
        <f t="shared" si="145"/>
        <v>6796.8</v>
      </c>
      <c r="BO74" s="64">
        <f t="shared" si="146"/>
        <v>20390.399999999998</v>
      </c>
      <c r="BP74" s="461">
        <f t="shared" si="147"/>
        <v>5097.5999999999995</v>
      </c>
      <c r="BQ74" s="42">
        <f t="shared" si="148"/>
        <v>25487.999999999996</v>
      </c>
      <c r="BR74" s="42">
        <f t="shared" si="149"/>
        <v>305855.99999999994</v>
      </c>
      <c r="BS74" s="42"/>
      <c r="BT74" s="42">
        <v>0</v>
      </c>
      <c r="BU74" s="42">
        <f t="shared" si="150"/>
        <v>305855.99999999994</v>
      </c>
      <c r="BV74" s="41">
        <v>0</v>
      </c>
      <c r="BW74" s="40">
        <f>SUM(BU74:BV74)</f>
        <v>305855.99999999994</v>
      </c>
      <c r="BX74" s="40">
        <f>BW74*30.2%</f>
        <v>92368.511999999973</v>
      </c>
    </row>
    <row r="75" spans="1:76" s="80" customFormat="1" ht="13.5" customHeight="1">
      <c r="A75" s="453"/>
      <c r="B75" s="454"/>
      <c r="C75" s="455"/>
      <c r="D75" s="455"/>
      <c r="E75" s="455"/>
      <c r="F75" s="455"/>
      <c r="G75" s="457"/>
      <c r="H75" s="457"/>
      <c r="I75" s="457"/>
      <c r="J75" s="720">
        <f>SUM(J68:J74)</f>
        <v>32</v>
      </c>
      <c r="K75" s="457"/>
      <c r="L75" s="52">
        <v>1.8</v>
      </c>
      <c r="M75" s="457"/>
      <c r="N75" s="459">
        <f t="shared" ref="N75:AL75" si="152">SUM(N68:N74)</f>
        <v>14257.5</v>
      </c>
      <c r="O75" s="457">
        <f>SUM(O68:O74)</f>
        <v>14282.361111111109</v>
      </c>
      <c r="P75" s="457">
        <f>SUM(P68:P74)</f>
        <v>18629.166666666668</v>
      </c>
      <c r="Q75" s="696">
        <f>Q68</f>
        <v>3</v>
      </c>
      <c r="R75" s="457"/>
      <c r="S75" s="459">
        <f>SUM(S68:S74)</f>
        <v>3564.375</v>
      </c>
      <c r="T75" s="459">
        <f t="shared" si="152"/>
        <v>0</v>
      </c>
      <c r="U75" s="459">
        <f t="shared" si="152"/>
        <v>0</v>
      </c>
      <c r="V75" s="459">
        <f t="shared" si="152"/>
        <v>0</v>
      </c>
      <c r="W75" s="459">
        <f t="shared" si="152"/>
        <v>0</v>
      </c>
      <c r="X75" s="459"/>
      <c r="Y75" s="457"/>
      <c r="Z75" s="457"/>
      <c r="AA75" s="457"/>
      <c r="AB75" s="457">
        <f>SUM(AB68:AB74)</f>
        <v>528.05555555555554</v>
      </c>
      <c r="AC75" s="457"/>
      <c r="AD75" s="457">
        <f t="shared" si="152"/>
        <v>871.29166666666663</v>
      </c>
      <c r="AE75" s="457"/>
      <c r="AF75" s="457"/>
      <c r="AG75" s="457"/>
      <c r="AH75" s="457"/>
      <c r="AI75" s="457"/>
      <c r="AJ75" s="457">
        <f t="shared" si="152"/>
        <v>578.57142857142856</v>
      </c>
      <c r="AK75" s="457"/>
      <c r="AL75" s="457">
        <f t="shared" si="152"/>
        <v>950.5</v>
      </c>
      <c r="AM75" s="457"/>
      <c r="AN75" s="457"/>
      <c r="AO75" s="457"/>
      <c r="AP75" s="457"/>
      <c r="AQ75" s="457"/>
      <c r="AR75" s="457"/>
      <c r="AS75" s="457"/>
      <c r="AT75" s="457"/>
      <c r="AU75" s="457"/>
      <c r="AV75" s="457"/>
      <c r="AW75" s="457"/>
      <c r="AX75" s="457">
        <f>SUM(AX68:AX74)</f>
        <v>3564.375</v>
      </c>
      <c r="AY75" s="457"/>
      <c r="AZ75" s="457"/>
      <c r="BA75" s="457"/>
      <c r="BB75" s="457"/>
      <c r="BC75" s="457"/>
      <c r="BD75" s="457"/>
      <c r="BE75" s="457"/>
      <c r="BF75" s="457"/>
      <c r="BG75" s="457"/>
      <c r="BH75" s="457"/>
      <c r="BI75" s="457"/>
      <c r="BJ75" s="457"/>
      <c r="BK75" s="457"/>
      <c r="BL75" s="457"/>
      <c r="BM75" s="457"/>
      <c r="BN75" s="457"/>
      <c r="BO75" s="457"/>
      <c r="BP75" s="460">
        <f t="shared" ref="BP75:BX75" si="153">SUM(BP68:BP74)</f>
        <v>17211.801190476192</v>
      </c>
      <c r="BQ75" s="460">
        <f t="shared" si="153"/>
        <v>86059.005952380961</v>
      </c>
      <c r="BR75" s="460">
        <f t="shared" si="153"/>
        <v>1032708.0714285716</v>
      </c>
      <c r="BS75" s="460">
        <f t="shared" si="153"/>
        <v>0</v>
      </c>
      <c r="BT75" s="460">
        <f t="shared" si="153"/>
        <v>0</v>
      </c>
      <c r="BU75" s="460">
        <f t="shared" si="153"/>
        <v>1032708.0714285716</v>
      </c>
      <c r="BV75" s="460">
        <f t="shared" si="153"/>
        <v>0</v>
      </c>
      <c r="BW75" s="460">
        <f t="shared" si="153"/>
        <v>931531.07142857159</v>
      </c>
      <c r="BX75" s="460">
        <f t="shared" si="153"/>
        <v>281322.3835714286</v>
      </c>
    </row>
    <row r="76" spans="1:76" s="33" customFormat="1" ht="15.75">
      <c r="A76" s="872">
        <v>9</v>
      </c>
      <c r="B76" s="873" t="s">
        <v>28</v>
      </c>
      <c r="C76" s="874" t="s">
        <v>21</v>
      </c>
      <c r="D76" s="884">
        <v>4</v>
      </c>
      <c r="E76" s="874" t="s">
        <v>15</v>
      </c>
      <c r="F76" s="79" t="s">
        <v>27</v>
      </c>
      <c r="G76" s="66"/>
      <c r="H76" s="66">
        <v>6</v>
      </c>
      <c r="I76" s="66">
        <v>2</v>
      </c>
      <c r="J76" s="384">
        <f>G76+H76+I76</f>
        <v>8</v>
      </c>
      <c r="K76" s="67">
        <v>18</v>
      </c>
      <c r="L76" s="76">
        <f>J76/K76</f>
        <v>0.44444444444444442</v>
      </c>
      <c r="M76" s="85">
        <v>9505</v>
      </c>
      <c r="N76" s="58">
        <f>M76*L76</f>
        <v>4224.4444444444443</v>
      </c>
      <c r="O76" s="65">
        <f>'[2]коэф. Школа (2)'!J57</f>
        <v>4570.3555555555549</v>
      </c>
      <c r="P76" s="64">
        <f>'[2]коэф. Школа (2)'!T57</f>
        <v>5961.333333333333</v>
      </c>
      <c r="Q76" s="966"/>
      <c r="R76" s="50">
        <v>0.25</v>
      </c>
      <c r="S76" s="59">
        <f>N76*R76</f>
        <v>1056.1111111111111</v>
      </c>
      <c r="T76" s="61"/>
      <c r="U76" s="59"/>
      <c r="V76" s="60"/>
      <c r="W76" s="59"/>
      <c r="X76" s="58">
        <f>S76+U76+W76</f>
        <v>1056.1111111111111</v>
      </c>
      <c r="Y76" s="50">
        <v>0.05</v>
      </c>
      <c r="Z76" s="48">
        <f>N76*Y76</f>
        <v>211.22222222222223</v>
      </c>
      <c r="AA76" s="77"/>
      <c r="AB76" s="48"/>
      <c r="AC76" s="77"/>
      <c r="AD76" s="48"/>
      <c r="AE76" s="77"/>
      <c r="AF76" s="48"/>
      <c r="AG76" s="77"/>
      <c r="AH76" s="48"/>
      <c r="AI76" s="78"/>
      <c r="AJ76" s="78"/>
      <c r="AK76" s="50"/>
      <c r="AL76" s="48"/>
      <c r="AM76" s="55"/>
      <c r="AN76" s="56"/>
      <c r="AO76" s="77"/>
      <c r="AP76" s="48"/>
      <c r="AQ76" s="55"/>
      <c r="AR76" s="48"/>
      <c r="AS76" s="55"/>
      <c r="AT76" s="54"/>
      <c r="AU76" s="55"/>
      <c r="AV76" s="54"/>
      <c r="AW76" s="50">
        <v>0.25</v>
      </c>
      <c r="AX76" s="59">
        <f>N76*AW76</f>
        <v>1056.1111111111111</v>
      </c>
      <c r="AY76" s="55"/>
      <c r="AZ76" s="54"/>
      <c r="BA76" s="55"/>
      <c r="BB76" s="54"/>
      <c r="BC76" s="58">
        <f>Z76+AB76+AD76+AF76+AH76+AJ76+AL76+AN76+AP76+AR76+AT76+AV76+AX76+AZ76+BB76</f>
        <v>1267.3333333333333</v>
      </c>
      <c r="BD76" s="81">
        <f>O76+X76+BC76</f>
        <v>6893.7999999999993</v>
      </c>
      <c r="BE76" s="50">
        <v>0.6</v>
      </c>
      <c r="BF76" s="59">
        <f>BD76*BE76</f>
        <v>4136.28</v>
      </c>
      <c r="BG76" s="50">
        <v>0.8</v>
      </c>
      <c r="BH76" s="59">
        <f>BD76*BG76</f>
        <v>5515.04</v>
      </c>
      <c r="BI76" s="81">
        <f>BD76+BF76+BH76</f>
        <v>16545.12</v>
      </c>
      <c r="BJ76" s="64">
        <f>P76+X76+BC76</f>
        <v>8284.7777777777774</v>
      </c>
      <c r="BK76" s="50">
        <v>0.6</v>
      </c>
      <c r="BL76" s="59">
        <f>BJ76*BK76</f>
        <v>4970.8666666666659</v>
      </c>
      <c r="BM76" s="50">
        <v>0.8</v>
      </c>
      <c r="BN76" s="59">
        <f>BJ76*BM76</f>
        <v>6627.8222222222221</v>
      </c>
      <c r="BO76" s="64">
        <f>BJ76+BL76+BN76</f>
        <v>19883.466666666664</v>
      </c>
      <c r="BP76" s="461">
        <f>BO76*(25/100)</f>
        <v>4970.8666666666659</v>
      </c>
      <c r="BQ76" s="42">
        <f>BO76+BP76</f>
        <v>24854.333333333328</v>
      </c>
      <c r="BR76" s="42">
        <f>BQ76*12</f>
        <v>298251.99999999994</v>
      </c>
      <c r="BS76" s="42"/>
      <c r="BT76" s="42">
        <v>0</v>
      </c>
      <c r="BU76" s="42">
        <f>SUM(BR76:BS76)</f>
        <v>298251.99999999994</v>
      </c>
      <c r="BV76" s="41">
        <v>0</v>
      </c>
      <c r="BW76" s="40">
        <f>SUM(BU76:BV76)</f>
        <v>298251.99999999994</v>
      </c>
      <c r="BX76" s="40">
        <f>BW76*30.2%</f>
        <v>90072.103999999978</v>
      </c>
    </row>
    <row r="77" spans="1:76" s="33" customFormat="1" ht="15.75">
      <c r="A77" s="872"/>
      <c r="B77" s="873"/>
      <c r="C77" s="874"/>
      <c r="D77" s="884"/>
      <c r="E77" s="874"/>
      <c r="F77" s="79" t="s">
        <v>26</v>
      </c>
      <c r="G77" s="66"/>
      <c r="H77" s="66">
        <v>6</v>
      </c>
      <c r="I77" s="66">
        <v>4</v>
      </c>
      <c r="J77" s="384">
        <f>G77+H77+I77</f>
        <v>10</v>
      </c>
      <c r="K77" s="67">
        <v>18</v>
      </c>
      <c r="L77" s="76">
        <f>J77/K77</f>
        <v>0.55555555555555558</v>
      </c>
      <c r="M77" s="85">
        <v>9505</v>
      </c>
      <c r="N77" s="58">
        <f>M77*L77</f>
        <v>5280.5555555555557</v>
      </c>
      <c r="O77" s="65">
        <f>'[2]коэф. Школа (2)'!J58</f>
        <v>5712.9444444444443</v>
      </c>
      <c r="P77" s="64">
        <f>'[2]коэф. Школа (2)'!T58</f>
        <v>7451.666666666667</v>
      </c>
      <c r="Q77" s="966"/>
      <c r="R77" s="50">
        <v>0.25</v>
      </c>
      <c r="S77" s="59">
        <f>N77*R77</f>
        <v>1320.1388888888889</v>
      </c>
      <c r="T77" s="61"/>
      <c r="U77" s="59"/>
      <c r="V77" s="60"/>
      <c r="W77" s="59"/>
      <c r="X77" s="58">
        <f>S77+U77+W77</f>
        <v>1320.1388888888889</v>
      </c>
      <c r="Y77" s="50">
        <v>0.05</v>
      </c>
      <c r="Z77" s="48">
        <f>N77*Y77</f>
        <v>264.02777777777777</v>
      </c>
      <c r="AA77" s="77"/>
      <c r="AB77" s="48"/>
      <c r="AC77" s="77"/>
      <c r="AD77" s="48"/>
      <c r="AE77" s="77"/>
      <c r="AF77" s="48"/>
      <c r="AG77" s="77"/>
      <c r="AH77" s="48"/>
      <c r="AI77" s="78"/>
      <c r="AJ77" s="78"/>
      <c r="AK77" s="50"/>
      <c r="AL77" s="48"/>
      <c r="AM77" s="55"/>
      <c r="AN77" s="56"/>
      <c r="AO77" s="77"/>
      <c r="AP77" s="48"/>
      <c r="AQ77" s="55"/>
      <c r="AR77" s="48"/>
      <c r="AS77" s="55"/>
      <c r="AT77" s="54"/>
      <c r="AU77" s="55"/>
      <c r="AV77" s="54"/>
      <c r="AW77" s="50">
        <v>0.25</v>
      </c>
      <c r="AX77" s="59">
        <f>N77*AW77</f>
        <v>1320.1388888888889</v>
      </c>
      <c r="AY77" s="55"/>
      <c r="AZ77" s="54"/>
      <c r="BA77" s="55"/>
      <c r="BB77" s="54"/>
      <c r="BC77" s="58">
        <f>Z77+AB77+AD77+AF77+AH77+AJ77+AL77+AN77+AP77+AR77+AT77+AV77+AX77+AZ77+BB77</f>
        <v>1584.1666666666667</v>
      </c>
      <c r="BD77" s="81">
        <f>O77+X77+BC77</f>
        <v>8617.25</v>
      </c>
      <c r="BE77" s="50">
        <v>0.6</v>
      </c>
      <c r="BF77" s="59">
        <f>BD77*BE77</f>
        <v>5170.3499999999995</v>
      </c>
      <c r="BG77" s="50">
        <v>0.8</v>
      </c>
      <c r="BH77" s="59">
        <f>BD77*BG77</f>
        <v>6893.8</v>
      </c>
      <c r="BI77" s="81">
        <f>BD77+BF77+BH77</f>
        <v>20681.399999999998</v>
      </c>
      <c r="BJ77" s="64">
        <f>P77+X77+BC77</f>
        <v>10355.972222222223</v>
      </c>
      <c r="BK77" s="50">
        <v>0.6</v>
      </c>
      <c r="BL77" s="59">
        <f>BJ77*BK77</f>
        <v>6213.583333333333</v>
      </c>
      <c r="BM77" s="50">
        <v>0.8</v>
      </c>
      <c r="BN77" s="59">
        <f>BJ77*BM77</f>
        <v>8284.7777777777792</v>
      </c>
      <c r="BO77" s="64">
        <f>BJ77+BL77+BN77</f>
        <v>24854.333333333336</v>
      </c>
      <c r="BP77" s="461">
        <f>BO77*(25/100)</f>
        <v>6213.5833333333339</v>
      </c>
      <c r="BQ77" s="42">
        <f>BO77+BP77</f>
        <v>31067.916666666672</v>
      </c>
      <c r="BR77" s="42">
        <f>BQ77*12</f>
        <v>372815.00000000006</v>
      </c>
      <c r="BS77" s="42"/>
      <c r="BT77" s="42">
        <v>0</v>
      </c>
      <c r="BU77" s="42">
        <f>SUM(BR77:BS77)</f>
        <v>372815.00000000006</v>
      </c>
      <c r="BV77" s="41">
        <v>0</v>
      </c>
      <c r="BW77" s="40">
        <f>SUM(BU77:BV77)</f>
        <v>372815.00000000006</v>
      </c>
      <c r="BX77" s="40">
        <f>BW77*30.2%</f>
        <v>112590.13000000002</v>
      </c>
    </row>
    <row r="78" spans="1:76" s="33" customFormat="1" ht="15.75">
      <c r="A78" s="453"/>
      <c r="B78" s="454"/>
      <c r="C78" s="455"/>
      <c r="D78" s="456"/>
      <c r="E78" s="455"/>
      <c r="F78" s="455"/>
      <c r="G78" s="457"/>
      <c r="H78" s="457"/>
      <c r="I78" s="457"/>
      <c r="J78" s="720">
        <v>18</v>
      </c>
      <c r="K78" s="457"/>
      <c r="L78" s="52">
        <f>L76+L77</f>
        <v>1</v>
      </c>
      <c r="M78" s="457"/>
      <c r="N78" s="459">
        <f>SUM(N76:N77)</f>
        <v>9505</v>
      </c>
      <c r="O78" s="457">
        <f>SUM(O76:O77)</f>
        <v>10283.299999999999</v>
      </c>
      <c r="P78" s="457">
        <f>SUM(P76:P77)</f>
        <v>13413</v>
      </c>
      <c r="Q78" s="463"/>
      <c r="R78" s="457"/>
      <c r="S78" s="457">
        <f t="shared" ref="S78:W78" si="154">SUM(S76:S77)</f>
        <v>2376.25</v>
      </c>
      <c r="T78" s="457">
        <f t="shared" si="154"/>
        <v>0</v>
      </c>
      <c r="U78" s="457">
        <f t="shared" si="154"/>
        <v>0</v>
      </c>
      <c r="V78" s="457">
        <f t="shared" si="154"/>
        <v>0</v>
      </c>
      <c r="W78" s="457">
        <f t="shared" si="154"/>
        <v>0</v>
      </c>
      <c r="X78" s="457"/>
      <c r="Y78" s="457"/>
      <c r="Z78" s="457">
        <f>SUM(Z76:Z77)</f>
        <v>475.25</v>
      </c>
      <c r="AA78" s="457"/>
      <c r="AB78" s="457"/>
      <c r="AC78" s="457"/>
      <c r="AD78" s="457"/>
      <c r="AE78" s="457"/>
      <c r="AF78" s="457"/>
      <c r="AG78" s="457"/>
      <c r="AH78" s="457"/>
      <c r="AI78" s="457"/>
      <c r="AJ78" s="457"/>
      <c r="AK78" s="457"/>
      <c r="AL78" s="457"/>
      <c r="AM78" s="457"/>
      <c r="AN78" s="457"/>
      <c r="AO78" s="457"/>
      <c r="AP78" s="457"/>
      <c r="AQ78" s="457"/>
      <c r="AR78" s="457"/>
      <c r="AS78" s="457"/>
      <c r="AT78" s="457"/>
      <c r="AU78" s="457"/>
      <c r="AV78" s="457"/>
      <c r="AW78" s="457"/>
      <c r="AX78" s="457">
        <f>SUM(AX76:AX77)</f>
        <v>2376.25</v>
      </c>
      <c r="AY78" s="457"/>
      <c r="AZ78" s="457"/>
      <c r="BA78" s="457"/>
      <c r="BB78" s="457"/>
      <c r="BC78" s="457"/>
      <c r="BD78" s="457"/>
      <c r="BE78" s="457"/>
      <c r="BF78" s="457"/>
      <c r="BG78" s="457"/>
      <c r="BH78" s="457"/>
      <c r="BI78" s="457"/>
      <c r="BJ78" s="457"/>
      <c r="BK78" s="457"/>
      <c r="BL78" s="457"/>
      <c r="BM78" s="457"/>
      <c r="BN78" s="457"/>
      <c r="BO78" s="457"/>
      <c r="BP78" s="460">
        <f t="shared" ref="BP78:BX78" si="155">SUM(BP76:BP77)</f>
        <v>11184.45</v>
      </c>
      <c r="BQ78" s="460">
        <f t="shared" si="155"/>
        <v>55922.25</v>
      </c>
      <c r="BR78" s="460">
        <f t="shared" si="155"/>
        <v>671067</v>
      </c>
      <c r="BS78" s="460">
        <f t="shared" si="155"/>
        <v>0</v>
      </c>
      <c r="BT78" s="460">
        <f t="shared" si="155"/>
        <v>0</v>
      </c>
      <c r="BU78" s="460">
        <f t="shared" si="155"/>
        <v>671067</v>
      </c>
      <c r="BV78" s="460">
        <f t="shared" si="155"/>
        <v>0</v>
      </c>
      <c r="BW78" s="460">
        <f t="shared" si="155"/>
        <v>671067</v>
      </c>
      <c r="BX78" s="460">
        <f t="shared" si="155"/>
        <v>202662.234</v>
      </c>
    </row>
    <row r="79" spans="1:76" s="33" customFormat="1" ht="15.75">
      <c r="A79" s="872">
        <v>10</v>
      </c>
      <c r="B79" s="873" t="s">
        <v>494</v>
      </c>
      <c r="C79" s="874" t="s">
        <v>21</v>
      </c>
      <c r="D79" s="874">
        <v>4</v>
      </c>
      <c r="E79" s="874" t="s">
        <v>500</v>
      </c>
      <c r="F79" s="48" t="s">
        <v>25</v>
      </c>
      <c r="G79" s="384">
        <v>4</v>
      </c>
      <c r="H79" s="384">
        <v>10</v>
      </c>
      <c r="I79" s="384">
        <v>5</v>
      </c>
      <c r="J79" s="384">
        <f>G79+H79+I79</f>
        <v>19</v>
      </c>
      <c r="K79" s="69">
        <v>18</v>
      </c>
      <c r="L79" s="76">
        <f>J79/K79</f>
        <v>1.0555555555555556</v>
      </c>
      <c r="M79" s="85">
        <v>8341</v>
      </c>
      <c r="N79" s="58">
        <f>M79*L79</f>
        <v>8804.3888888888887</v>
      </c>
      <c r="O79" s="65">
        <f>'[2]коэф. Школа (2)'!J59</f>
        <v>13139.77222222222</v>
      </c>
      <c r="P79" s="64">
        <f>'[2]коэф. Школа (2)'!T59</f>
        <v>17138.833333333332</v>
      </c>
      <c r="Q79" s="469"/>
      <c r="R79" s="50">
        <v>0.25</v>
      </c>
      <c r="S79" s="59">
        <f>N79*R79</f>
        <v>2201.0972222222222</v>
      </c>
      <c r="T79" s="61"/>
      <c r="U79" s="59"/>
      <c r="V79" s="60"/>
      <c r="W79" s="59"/>
      <c r="X79" s="58">
        <f>S79+U79+W79</f>
        <v>2201.0972222222222</v>
      </c>
      <c r="Y79" s="77"/>
      <c r="Z79" s="48"/>
      <c r="AA79" s="77"/>
      <c r="AB79" s="48"/>
      <c r="AC79" s="77"/>
      <c r="AD79" s="48"/>
      <c r="AE79" s="77"/>
      <c r="AF79" s="48"/>
      <c r="AG79" s="77"/>
      <c r="AH79" s="48"/>
      <c r="AI79" s="78"/>
      <c r="AJ79" s="78"/>
      <c r="AK79" s="50">
        <v>0.1</v>
      </c>
      <c r="AL79" s="48">
        <f>AK79*M79</f>
        <v>834.1</v>
      </c>
      <c r="AM79" s="55"/>
      <c r="AN79" s="56"/>
      <c r="AO79" s="50">
        <v>0.05</v>
      </c>
      <c r="AP79" s="52"/>
      <c r="AQ79" s="55"/>
      <c r="AR79" s="48"/>
      <c r="AS79" s="55"/>
      <c r="AT79" s="54"/>
      <c r="AU79" s="55"/>
      <c r="AV79" s="54"/>
      <c r="AW79" s="50"/>
      <c r="AX79" s="59">
        <f>N79*AW79</f>
        <v>0</v>
      </c>
      <c r="AY79" s="55"/>
      <c r="AZ79" s="54"/>
      <c r="BA79" s="55"/>
      <c r="BB79" s="54"/>
      <c r="BC79" s="58">
        <f>Z79+AB79+AD79+AF79+AH79+AJ79+AL79+AN79+AP79+AR79+AT79+AV79+AX79+AZ79+BB79</f>
        <v>834.1</v>
      </c>
      <c r="BD79" s="81">
        <f>O79+X79+BC79</f>
        <v>16174.969444444443</v>
      </c>
      <c r="BE79" s="50">
        <v>0.6</v>
      </c>
      <c r="BF79" s="59">
        <f>BD79*BE79</f>
        <v>9704.9816666666648</v>
      </c>
      <c r="BG79" s="50">
        <v>0.8</v>
      </c>
      <c r="BH79" s="59">
        <f>BD79*BG79</f>
        <v>12939.975555555555</v>
      </c>
      <c r="BI79" s="81">
        <f>BD79+BF79+BH79</f>
        <v>38819.926666666659</v>
      </c>
      <c r="BJ79" s="64">
        <f>P79+X79+BC79</f>
        <v>20174.030555555553</v>
      </c>
      <c r="BK79" s="50">
        <v>0.6</v>
      </c>
      <c r="BL79" s="59">
        <f>BJ79*BK79</f>
        <v>12104.418333333331</v>
      </c>
      <c r="BM79" s="50">
        <v>0.8</v>
      </c>
      <c r="BN79" s="59">
        <f>BJ79*BM79</f>
        <v>16139.224444444444</v>
      </c>
      <c r="BO79" s="64">
        <f>BJ79+BL79+BN79</f>
        <v>48417.673333333325</v>
      </c>
      <c r="BP79" s="461">
        <f>BO79*(25/100)</f>
        <v>12104.418333333331</v>
      </c>
      <c r="BQ79" s="42">
        <f>BO79+BP79</f>
        <v>60522.09166666666</v>
      </c>
      <c r="BR79" s="42">
        <f>BQ79*12</f>
        <v>726265.09999999986</v>
      </c>
      <c r="BS79" s="42"/>
      <c r="BT79" s="42">
        <v>0</v>
      </c>
      <c r="BU79" s="42">
        <f>SUM(BR79:BS79)</f>
        <v>726265.09999999986</v>
      </c>
      <c r="BV79" s="41">
        <v>0</v>
      </c>
      <c r="BW79" s="40">
        <f>SUM(BU79:BV79)</f>
        <v>726265.09999999986</v>
      </c>
      <c r="BX79" s="40">
        <f>BW79*30.2%</f>
        <v>219332.06019999995</v>
      </c>
    </row>
    <row r="80" spans="1:76" s="33" customFormat="1" ht="21.75" customHeight="1">
      <c r="A80" s="872"/>
      <c r="B80" s="873"/>
      <c r="C80" s="874"/>
      <c r="D80" s="874"/>
      <c r="E80" s="874"/>
      <c r="F80" s="75" t="s">
        <v>24</v>
      </c>
      <c r="G80" s="470">
        <v>2</v>
      </c>
      <c r="H80" s="470">
        <v>4</v>
      </c>
      <c r="I80" s="470">
        <v>1</v>
      </c>
      <c r="J80" s="86">
        <f>G80+H80+I80</f>
        <v>7</v>
      </c>
      <c r="K80" s="69">
        <v>18</v>
      </c>
      <c r="L80" s="722">
        <f>J80/K80</f>
        <v>0.3888888888888889</v>
      </c>
      <c r="M80" s="85">
        <v>8341</v>
      </c>
      <c r="N80" s="58">
        <f>M80*L80</f>
        <v>3243.7222222222222</v>
      </c>
      <c r="O80" s="65">
        <f>'[2]коэф. Школа (2)'!J60</f>
        <v>2890.749888888889</v>
      </c>
      <c r="P80" s="64">
        <f>'[2]коэф. Школа (2)'!T60</f>
        <v>3770.543333333334</v>
      </c>
      <c r="Q80" s="471"/>
      <c r="R80" s="62">
        <v>0.25</v>
      </c>
      <c r="S80" s="59">
        <f>N80*R80</f>
        <v>810.93055555555554</v>
      </c>
      <c r="T80" s="61"/>
      <c r="U80" s="59"/>
      <c r="V80" s="60"/>
      <c r="W80" s="59"/>
      <c r="X80" s="58">
        <f>S80+U80+W80</f>
        <v>810.93055555555554</v>
      </c>
      <c r="Y80" s="57"/>
      <c r="Z80" s="48"/>
      <c r="AA80" s="57"/>
      <c r="AB80" s="56"/>
      <c r="AC80" s="57"/>
      <c r="AD80" s="48"/>
      <c r="AE80" s="57"/>
      <c r="AF80" s="48"/>
      <c r="AG80" s="57"/>
      <c r="AH80" s="48"/>
      <c r="AI80" s="48"/>
      <c r="AJ80" s="54"/>
      <c r="AK80" s="55"/>
      <c r="AL80" s="48"/>
      <c r="AM80" s="50"/>
      <c r="AN80" s="56"/>
      <c r="AO80" s="50">
        <v>0.05</v>
      </c>
      <c r="AP80" s="52"/>
      <c r="AQ80" s="55"/>
      <c r="AR80" s="48"/>
      <c r="AS80" s="55"/>
      <c r="AT80" s="54"/>
      <c r="AU80" s="55"/>
      <c r="AV80" s="54"/>
      <c r="AW80" s="50"/>
      <c r="AX80" s="59">
        <f>N80*AW80</f>
        <v>0</v>
      </c>
      <c r="AY80" s="55"/>
      <c r="AZ80" s="54"/>
      <c r="BA80" s="55"/>
      <c r="BB80" s="54"/>
      <c r="BC80" s="58">
        <f>Z80+AB80+AD80+AF80+AH80+AJ80+AL80+AN80+AP80+AR80+AT80+AV80+AX80+AZ80+BB80</f>
        <v>0</v>
      </c>
      <c r="BD80" s="81">
        <f>O80+X80+BC80</f>
        <v>3701.6804444444447</v>
      </c>
      <c r="BE80" s="50">
        <v>0.6</v>
      </c>
      <c r="BF80" s="59">
        <f>BD80*BE80</f>
        <v>2221.0082666666667</v>
      </c>
      <c r="BG80" s="50">
        <v>0.8</v>
      </c>
      <c r="BH80" s="59">
        <f>BD80*BG80</f>
        <v>2961.3443555555559</v>
      </c>
      <c r="BI80" s="81">
        <f>BD80+BF80+BH80</f>
        <v>8884.0330666666669</v>
      </c>
      <c r="BJ80" s="64">
        <f>P80+X80+BC80</f>
        <v>4581.4738888888896</v>
      </c>
      <c r="BK80" s="50">
        <v>0.6</v>
      </c>
      <c r="BL80" s="59">
        <f>BJ80*BK80</f>
        <v>2748.8843333333339</v>
      </c>
      <c r="BM80" s="50">
        <v>0.8</v>
      </c>
      <c r="BN80" s="59">
        <f>BJ80*BM80</f>
        <v>3665.179111111112</v>
      </c>
      <c r="BO80" s="64">
        <f>BJ80+BL80+BN80</f>
        <v>10995.537333333335</v>
      </c>
      <c r="BP80" s="461">
        <f>BO80*(25/100)</f>
        <v>2748.8843333333339</v>
      </c>
      <c r="BQ80" s="42">
        <f>BO80+BP80</f>
        <v>13744.421666666669</v>
      </c>
      <c r="BR80" s="42">
        <f>BQ80*12</f>
        <v>164933.06000000003</v>
      </c>
      <c r="BS80" s="42"/>
      <c r="BT80" s="42">
        <v>0</v>
      </c>
      <c r="BU80" s="42">
        <f>SUM(BR80:BS80)</f>
        <v>164933.06000000003</v>
      </c>
      <c r="BV80" s="41">
        <v>0</v>
      </c>
      <c r="BW80" s="40">
        <f>SUM(BU80:BV80)</f>
        <v>164933.06000000003</v>
      </c>
      <c r="BX80" s="40">
        <f>BW80*30.2%</f>
        <v>49809.784120000004</v>
      </c>
    </row>
    <row r="81" spans="1:76" s="33" customFormat="1" ht="15.75">
      <c r="A81" s="453"/>
      <c r="B81" s="454"/>
      <c r="C81" s="455"/>
      <c r="D81" s="455"/>
      <c r="E81" s="455"/>
      <c r="F81" s="455"/>
      <c r="G81" s="457"/>
      <c r="H81" s="457"/>
      <c r="I81" s="457"/>
      <c r="J81" s="720">
        <f>SUM(J79:J80)</f>
        <v>26</v>
      </c>
      <c r="K81" s="457">
        <v>18</v>
      </c>
      <c r="L81" s="52">
        <f>L79+L80</f>
        <v>1.4444444444444444</v>
      </c>
      <c r="M81" s="457"/>
      <c r="N81" s="459">
        <f>SUM(N79:N80)</f>
        <v>12048.111111111111</v>
      </c>
      <c r="O81" s="457">
        <f>SUM(O79:O80)</f>
        <v>16030.52211111111</v>
      </c>
      <c r="P81" s="457">
        <f>SUM(P79:P80)</f>
        <v>20909.376666666667</v>
      </c>
      <c r="Q81" s="463"/>
      <c r="R81" s="457"/>
      <c r="S81" s="457">
        <f>SUM(S79:S80)</f>
        <v>3012.0277777777778</v>
      </c>
      <c r="T81" s="457">
        <f>SUM(T79:T80)</f>
        <v>0</v>
      </c>
      <c r="U81" s="457">
        <f>SUM(U79:U80)</f>
        <v>0</v>
      </c>
      <c r="V81" s="457">
        <f>SUM(V79:V80)</f>
        <v>0</v>
      </c>
      <c r="W81" s="457">
        <f>SUM(W79:W80)</f>
        <v>0</v>
      </c>
      <c r="X81" s="457"/>
      <c r="Y81" s="457"/>
      <c r="Z81" s="457"/>
      <c r="AA81" s="457"/>
      <c r="AB81" s="457"/>
      <c r="AC81" s="457"/>
      <c r="AD81" s="457"/>
      <c r="AE81" s="457"/>
      <c r="AF81" s="457"/>
      <c r="AG81" s="457"/>
      <c r="AH81" s="457"/>
      <c r="AI81" s="457"/>
      <c r="AJ81" s="457"/>
      <c r="AK81" s="457"/>
      <c r="AL81" s="457">
        <f>SUM(AL79:AL80)</f>
        <v>834.1</v>
      </c>
      <c r="AM81" s="457"/>
      <c r="AN81" s="457"/>
      <c r="AO81" s="457"/>
      <c r="AP81" s="457"/>
      <c r="AQ81" s="457"/>
      <c r="AR81" s="457"/>
      <c r="AS81" s="457"/>
      <c r="AT81" s="457"/>
      <c r="AU81" s="457"/>
      <c r="AV81" s="457"/>
      <c r="AW81" s="457"/>
      <c r="AX81" s="457">
        <f>SUM(AX79:AX80)</f>
        <v>0</v>
      </c>
      <c r="AY81" s="457"/>
      <c r="AZ81" s="457"/>
      <c r="BA81" s="457"/>
      <c r="BB81" s="457"/>
      <c r="BC81" s="457"/>
      <c r="BD81" s="457"/>
      <c r="BE81" s="457"/>
      <c r="BF81" s="457"/>
      <c r="BG81" s="457"/>
      <c r="BH81" s="457"/>
      <c r="BI81" s="457"/>
      <c r="BJ81" s="457"/>
      <c r="BK81" s="457"/>
      <c r="BL81" s="457"/>
      <c r="BM81" s="457"/>
      <c r="BN81" s="457"/>
      <c r="BO81" s="457"/>
      <c r="BP81" s="460">
        <f t="shared" ref="BP81:BX81" si="156">SUM(BP79)</f>
        <v>12104.418333333331</v>
      </c>
      <c r="BQ81" s="460">
        <f t="shared" si="156"/>
        <v>60522.09166666666</v>
      </c>
      <c r="BR81" s="460">
        <f t="shared" si="156"/>
        <v>726265.09999999986</v>
      </c>
      <c r="BS81" s="460">
        <f t="shared" si="156"/>
        <v>0</v>
      </c>
      <c r="BT81" s="460">
        <f t="shared" si="156"/>
        <v>0</v>
      </c>
      <c r="BU81" s="460">
        <f t="shared" si="156"/>
        <v>726265.09999999986</v>
      </c>
      <c r="BV81" s="460">
        <f t="shared" si="156"/>
        <v>0</v>
      </c>
      <c r="BW81" s="460">
        <f t="shared" si="156"/>
        <v>726265.09999999986</v>
      </c>
      <c r="BX81" s="460">
        <f t="shared" si="156"/>
        <v>219332.06019999995</v>
      </c>
    </row>
    <row r="82" spans="1:76" s="73" customFormat="1" ht="16.5" hidden="1" thickBot="1">
      <c r="A82" s="472">
        <v>11</v>
      </c>
      <c r="B82" s="473"/>
      <c r="C82" s="48"/>
      <c r="D82" s="69"/>
      <c r="E82" s="48"/>
      <c r="F82" s="52"/>
      <c r="G82" s="86"/>
      <c r="H82" s="470"/>
      <c r="I82" s="66"/>
      <c r="J82" s="86"/>
      <c r="K82" s="69"/>
      <c r="L82" s="74">
        <f>SUM(L68:L74)</f>
        <v>1.7755555555555556</v>
      </c>
      <c r="M82" s="85"/>
      <c r="N82" s="58">
        <f t="shared" ref="N82" si="157">M82*L82</f>
        <v>0</v>
      </c>
      <c r="O82" s="65">
        <f>'[2]коэф. Школа (2)'!J61</f>
        <v>0</v>
      </c>
      <c r="P82" s="64">
        <f>'[2]коэф. Школа (2)'!T61</f>
        <v>0</v>
      </c>
      <c r="Q82" s="474"/>
      <c r="R82" s="50">
        <v>0.25</v>
      </c>
      <c r="S82" s="59">
        <f t="shared" ref="S82:S93" si="158">N82*R82</f>
        <v>0</v>
      </c>
      <c r="T82" s="61"/>
      <c r="U82" s="59"/>
      <c r="V82" s="60"/>
      <c r="W82" s="59"/>
      <c r="X82" s="58">
        <f t="shared" ref="X82:X93" si="159">S82+U82+W82</f>
        <v>0</v>
      </c>
      <c r="Y82" s="77"/>
      <c r="Z82" s="48"/>
      <c r="AA82" s="77"/>
      <c r="AB82" s="48"/>
      <c r="AC82" s="77"/>
      <c r="AD82" s="48"/>
      <c r="AE82" s="77"/>
      <c r="AF82" s="48"/>
      <c r="AG82" s="50"/>
      <c r="AH82" s="59">
        <f>AG82*N82</f>
        <v>0</v>
      </c>
      <c r="AI82" s="61"/>
      <c r="AJ82" s="61"/>
      <c r="AK82" s="50"/>
      <c r="AL82" s="48"/>
      <c r="AM82" s="55"/>
      <c r="AN82" s="56"/>
      <c r="AO82" s="50">
        <v>0.05</v>
      </c>
      <c r="AP82" s="48">
        <f>N82*AO82</f>
        <v>0</v>
      </c>
      <c r="AQ82" s="475"/>
      <c r="AR82" s="476"/>
      <c r="AS82" s="475"/>
      <c r="AT82" s="477"/>
      <c r="AU82" s="475"/>
      <c r="AV82" s="477"/>
      <c r="AW82" s="478"/>
      <c r="AX82" s="61"/>
      <c r="AY82" s="55"/>
      <c r="AZ82" s="54"/>
      <c r="BA82" s="55"/>
      <c r="BB82" s="54"/>
      <c r="BC82" s="58">
        <f>Z82+AB82+AD82+AF82+AH82+AJ82+AL82+AN82+AP82+AR82+AT82+AV82+AX82+AZ82+BB82</f>
        <v>0</v>
      </c>
      <c r="BD82" s="81">
        <f>O82+X82+BC82</f>
        <v>0</v>
      </c>
      <c r="BE82" s="50">
        <v>0.6</v>
      </c>
      <c r="BF82" s="59">
        <f>BD82*BE82</f>
        <v>0</v>
      </c>
      <c r="BG82" s="50">
        <v>0.8</v>
      </c>
      <c r="BH82" s="59">
        <f>BD82*BG82</f>
        <v>0</v>
      </c>
      <c r="BI82" s="81">
        <f>BD82+BF82+BH82</f>
        <v>0</v>
      </c>
      <c r="BJ82" s="64">
        <f>P82+X82+BC82</f>
        <v>0</v>
      </c>
      <c r="BK82" s="50">
        <v>0.6</v>
      </c>
      <c r="BL82" s="59">
        <f>BJ82*BK82</f>
        <v>0</v>
      </c>
      <c r="BM82" s="50">
        <v>0.8</v>
      </c>
      <c r="BN82" s="59">
        <f>BJ82*BM82</f>
        <v>0</v>
      </c>
      <c r="BO82" s="64">
        <f>BJ82+BL82+BN82</f>
        <v>0</v>
      </c>
      <c r="BP82" s="461">
        <f>BO82*(25/100)</f>
        <v>0</v>
      </c>
      <c r="BQ82" s="42">
        <f>BO82+BP82</f>
        <v>0</v>
      </c>
      <c r="BR82" s="42">
        <f>BQ82*12</f>
        <v>0</v>
      </c>
      <c r="BS82" s="42"/>
      <c r="BT82" s="42">
        <v>0</v>
      </c>
      <c r="BU82" s="42">
        <f>SUM(BR82:BS82)</f>
        <v>0</v>
      </c>
      <c r="BV82" s="41">
        <v>0</v>
      </c>
      <c r="BW82" s="40">
        <f>SUM(BU82:BV82)</f>
        <v>0</v>
      </c>
      <c r="BX82" s="40">
        <f>BW82*30.2%</f>
        <v>0</v>
      </c>
    </row>
    <row r="83" spans="1:76" s="33" customFormat="1" ht="15.75" hidden="1">
      <c r="A83" s="453"/>
      <c r="B83" s="454"/>
      <c r="C83" s="455"/>
      <c r="D83" s="455"/>
      <c r="E83" s="455"/>
      <c r="F83" s="455"/>
      <c r="G83" s="457"/>
      <c r="H83" s="457"/>
      <c r="I83" s="457"/>
      <c r="J83" s="458"/>
      <c r="K83" s="457"/>
      <c r="L83" s="52">
        <f>L82</f>
        <v>1.7755555555555556</v>
      </c>
      <c r="M83" s="457"/>
      <c r="N83" s="459">
        <f>N82</f>
        <v>0</v>
      </c>
      <c r="O83" s="457">
        <f>O82</f>
        <v>0</v>
      </c>
      <c r="P83" s="457">
        <f>P82</f>
        <v>0</v>
      </c>
      <c r="Q83" s="463"/>
      <c r="R83" s="457"/>
      <c r="S83" s="457">
        <f>S82</f>
        <v>0</v>
      </c>
      <c r="T83" s="457"/>
      <c r="U83" s="457"/>
      <c r="V83" s="457"/>
      <c r="W83" s="457"/>
      <c r="X83" s="457"/>
      <c r="Y83" s="457"/>
      <c r="Z83" s="457"/>
      <c r="AA83" s="457"/>
      <c r="AB83" s="457"/>
      <c r="AC83" s="457"/>
      <c r="AD83" s="457"/>
      <c r="AE83" s="457"/>
      <c r="AF83" s="457"/>
      <c r="AG83" s="457"/>
      <c r="AH83" s="457">
        <f>AH82</f>
        <v>0</v>
      </c>
      <c r="AI83" s="457"/>
      <c r="AJ83" s="457"/>
      <c r="AK83" s="457"/>
      <c r="AL83" s="457"/>
      <c r="AM83" s="457"/>
      <c r="AN83" s="457"/>
      <c r="AO83" s="457"/>
      <c r="AP83" s="457">
        <f>AP82</f>
        <v>0</v>
      </c>
      <c r="AQ83" s="457"/>
      <c r="AR83" s="457"/>
      <c r="AS83" s="457"/>
      <c r="AT83" s="457"/>
      <c r="AU83" s="457"/>
      <c r="AV83" s="457"/>
      <c r="AW83" s="457"/>
      <c r="AX83" s="457">
        <f>AX82</f>
        <v>0</v>
      </c>
      <c r="AY83" s="457"/>
      <c r="AZ83" s="457"/>
      <c r="BA83" s="457"/>
      <c r="BB83" s="457"/>
      <c r="BC83" s="457"/>
      <c r="BD83" s="457"/>
      <c r="BE83" s="457"/>
      <c r="BF83" s="457"/>
      <c r="BG83" s="457"/>
      <c r="BH83" s="457"/>
      <c r="BI83" s="457"/>
      <c r="BJ83" s="457"/>
      <c r="BK83" s="457"/>
      <c r="BL83" s="457"/>
      <c r="BM83" s="457"/>
      <c r="BN83" s="457"/>
      <c r="BO83" s="457"/>
      <c r="BP83" s="460">
        <f>BP82</f>
        <v>0</v>
      </c>
      <c r="BQ83" s="460">
        <f>BQ82</f>
        <v>0</v>
      </c>
      <c r="BR83" s="460">
        <f>BR82</f>
        <v>0</v>
      </c>
      <c r="BS83" s="460"/>
      <c r="BT83" s="460"/>
      <c r="BU83" s="460">
        <f>BU82</f>
        <v>0</v>
      </c>
      <c r="BV83" s="460"/>
      <c r="BW83" s="460">
        <f>BW82</f>
        <v>0</v>
      </c>
      <c r="BX83" s="460">
        <f>BX82</f>
        <v>0</v>
      </c>
    </row>
    <row r="84" spans="1:76" s="73" customFormat="1" ht="16.5" thickBot="1">
      <c r="A84" s="872">
        <v>11</v>
      </c>
      <c r="B84" s="873" t="s">
        <v>11</v>
      </c>
      <c r="C84" s="874" t="s">
        <v>21</v>
      </c>
      <c r="D84" s="884">
        <v>4</v>
      </c>
      <c r="E84" s="874" t="s">
        <v>23</v>
      </c>
      <c r="F84" s="462" t="s">
        <v>22</v>
      </c>
      <c r="G84" s="384">
        <v>2</v>
      </c>
      <c r="H84" s="384">
        <v>3.5</v>
      </c>
      <c r="I84" s="384"/>
      <c r="J84" s="384">
        <f>G84+H84+I84</f>
        <v>5.5</v>
      </c>
      <c r="K84" s="69">
        <v>18</v>
      </c>
      <c r="L84" s="74">
        <v>0.3</v>
      </c>
      <c r="M84" s="85">
        <v>8341</v>
      </c>
      <c r="N84" s="58">
        <f>M84*L84</f>
        <v>2502.2999999999997</v>
      </c>
      <c r="O84" s="65">
        <f>'[2]коэф. Школа (2)'!J62</f>
        <v>2005.3444444444442</v>
      </c>
      <c r="P84" s="64">
        <f>'[2]коэф. Школа (2)'!T62</f>
        <v>2615.6666666666665</v>
      </c>
      <c r="Q84" s="875">
        <v>5</v>
      </c>
      <c r="R84" s="50">
        <v>0.25</v>
      </c>
      <c r="S84" s="59">
        <f t="shared" ref="S84:S88" si="160">N84*R84</f>
        <v>625.57499999999993</v>
      </c>
      <c r="T84" s="61"/>
      <c r="U84" s="59"/>
      <c r="V84" s="60"/>
      <c r="W84" s="59"/>
      <c r="X84" s="58">
        <f t="shared" si="159"/>
        <v>625.57499999999993</v>
      </c>
      <c r="Y84" s="77"/>
      <c r="Z84" s="48"/>
      <c r="AA84" s="50">
        <v>0.1</v>
      </c>
      <c r="AB84" s="48">
        <f t="shared" ref="AB84:AB88" si="161">AA84*N84</f>
        <v>250.23</v>
      </c>
      <c r="AC84" s="77"/>
      <c r="AD84" s="48"/>
      <c r="AE84" s="77"/>
      <c r="AF84" s="48"/>
      <c r="AG84" s="478"/>
      <c r="AH84" s="61"/>
      <c r="AI84" s="61"/>
      <c r="AJ84" s="61"/>
      <c r="AK84" s="50">
        <v>0.1</v>
      </c>
      <c r="AL84" s="48">
        <v>834</v>
      </c>
      <c r="AM84" s="55"/>
      <c r="AN84" s="56"/>
      <c r="AO84" s="50">
        <v>0.05</v>
      </c>
      <c r="AP84" s="48">
        <f>N84*AO84</f>
        <v>125.11499999999999</v>
      </c>
      <c r="AQ84" s="475"/>
      <c r="AR84" s="476"/>
      <c r="AS84" s="475"/>
      <c r="AT84" s="477"/>
      <c r="AU84" s="475"/>
      <c r="AV84" s="477"/>
      <c r="AW84" s="478"/>
      <c r="AX84" s="61"/>
      <c r="AY84" s="55"/>
      <c r="AZ84" s="54"/>
      <c r="BA84" s="55"/>
      <c r="BB84" s="54"/>
      <c r="BC84" s="58">
        <f t="shared" ref="BC84:BC89" si="162">Z84+AB84+AD84+AF84+AH84+AJ84+AL84+AN84+AP84+AR84+AT84+AV84+AX84+AZ84+BB84</f>
        <v>1209.345</v>
      </c>
      <c r="BD84" s="81">
        <f t="shared" ref="BD84:BD89" si="163">O84+X84+BC84</f>
        <v>3840.2644444444441</v>
      </c>
      <c r="BE84" s="50">
        <v>0.6</v>
      </c>
      <c r="BF84" s="59">
        <f t="shared" ref="BF84:BF89" si="164">BD84*BE84</f>
        <v>2304.1586666666662</v>
      </c>
      <c r="BG84" s="50">
        <v>0.8</v>
      </c>
      <c r="BH84" s="59">
        <f t="shared" ref="BH84:BH89" si="165">BD84*BG84</f>
        <v>3072.2115555555556</v>
      </c>
      <c r="BI84" s="81">
        <f t="shared" ref="BI84:BI89" si="166">BD84+BF84+BH84</f>
        <v>9216.634666666665</v>
      </c>
      <c r="BJ84" s="64">
        <f t="shared" ref="BJ84:BJ89" si="167">P84+X84+BC84</f>
        <v>4450.5866666666661</v>
      </c>
      <c r="BK84" s="50">
        <v>0.6</v>
      </c>
      <c r="BL84" s="59">
        <f t="shared" ref="BL84:BL89" si="168">BJ84*BK84</f>
        <v>2670.3519999999994</v>
      </c>
      <c r="BM84" s="50">
        <v>0.8</v>
      </c>
      <c r="BN84" s="59">
        <f t="shared" ref="BN84:BN89" si="169">BJ84*BM84</f>
        <v>3560.469333333333</v>
      </c>
      <c r="BO84" s="64">
        <f t="shared" ref="BO84:BO89" si="170">BJ84+BL84+BN84</f>
        <v>10681.407999999998</v>
      </c>
      <c r="BP84" s="461">
        <f t="shared" ref="BP84:BP89" si="171">BO84*(25/100)</f>
        <v>2670.3519999999994</v>
      </c>
      <c r="BQ84" s="42">
        <f t="shared" ref="BQ84:BQ89" si="172">BO84+BP84</f>
        <v>13351.759999999997</v>
      </c>
      <c r="BR84" s="42">
        <f t="shared" ref="BR84:BR89" si="173">BQ84*12</f>
        <v>160221.11999999997</v>
      </c>
      <c r="BS84" s="42"/>
      <c r="BT84" s="42">
        <v>0</v>
      </c>
      <c r="BU84" s="42">
        <f t="shared" ref="BU84:BU89" si="174">SUM(BR84:BS84)</f>
        <v>160221.11999999997</v>
      </c>
      <c r="BV84" s="41">
        <v>0</v>
      </c>
      <c r="BW84" s="40">
        <f t="shared" ref="BW84:BW89" si="175">SUM(BU84:BV84)</f>
        <v>160221.11999999997</v>
      </c>
      <c r="BX84" s="40">
        <f t="shared" ref="BX84:BX89" si="176">BW84*30.2%</f>
        <v>48386.778239999985</v>
      </c>
    </row>
    <row r="85" spans="1:76" s="73" customFormat="1" ht="32.25" thickBot="1">
      <c r="A85" s="872"/>
      <c r="B85" s="873"/>
      <c r="C85" s="874"/>
      <c r="D85" s="884"/>
      <c r="E85" s="874"/>
      <c r="F85" s="462" t="s">
        <v>436</v>
      </c>
      <c r="G85" s="384">
        <v>2</v>
      </c>
      <c r="H85" s="384">
        <v>3.5</v>
      </c>
      <c r="I85" s="384"/>
      <c r="J85" s="384">
        <f>G85+H85+I85</f>
        <v>5.5</v>
      </c>
      <c r="K85" s="69">
        <v>18</v>
      </c>
      <c r="L85" s="74">
        <f t="shared" ref="L85:L89" si="177">J85/K85</f>
        <v>0.30555555555555558</v>
      </c>
      <c r="M85" s="85">
        <v>8341</v>
      </c>
      <c r="N85" s="58">
        <f t="shared" ref="N85:N89" si="178">M85*L85</f>
        <v>2548.6388888888891</v>
      </c>
      <c r="O85" s="65">
        <f>'[2]коэф. Школа (2)'!J63</f>
        <v>1504.0083333333332</v>
      </c>
      <c r="P85" s="64">
        <f>'[2]коэф. Школа (2)'!T63</f>
        <v>1961.75</v>
      </c>
      <c r="Q85" s="875"/>
      <c r="R85" s="50">
        <v>0.25</v>
      </c>
      <c r="S85" s="59">
        <f t="shared" si="160"/>
        <v>637.15972222222229</v>
      </c>
      <c r="T85" s="61"/>
      <c r="U85" s="59"/>
      <c r="V85" s="60"/>
      <c r="W85" s="59"/>
      <c r="X85" s="58">
        <f t="shared" si="159"/>
        <v>637.15972222222229</v>
      </c>
      <c r="Y85" s="77"/>
      <c r="Z85" s="48"/>
      <c r="AA85" s="50">
        <v>0.1</v>
      </c>
      <c r="AB85" s="48">
        <f t="shared" si="161"/>
        <v>254.86388888888894</v>
      </c>
      <c r="AC85" s="77"/>
      <c r="AD85" s="48"/>
      <c r="AE85" s="77"/>
      <c r="AF85" s="48"/>
      <c r="AG85" s="478"/>
      <c r="AH85" s="61"/>
      <c r="AI85" s="61">
        <v>2700</v>
      </c>
      <c r="AJ85" s="61"/>
      <c r="AK85" s="50"/>
      <c r="AL85" s="48"/>
      <c r="AM85" s="55"/>
      <c r="AN85" s="56"/>
      <c r="AO85" s="50">
        <v>0.05</v>
      </c>
      <c r="AP85" s="48">
        <f>N85*AO85</f>
        <v>127.43194444444447</v>
      </c>
      <c r="AQ85" s="475"/>
      <c r="AR85" s="476"/>
      <c r="AS85" s="475"/>
      <c r="AT85" s="477"/>
      <c r="AU85" s="475"/>
      <c r="AV85" s="477"/>
      <c r="AW85" s="478"/>
      <c r="AX85" s="61"/>
      <c r="AY85" s="55"/>
      <c r="AZ85" s="54"/>
      <c r="BA85" s="55"/>
      <c r="BB85" s="54"/>
      <c r="BC85" s="58">
        <f t="shared" si="162"/>
        <v>382.29583333333341</v>
      </c>
      <c r="BD85" s="81">
        <f t="shared" si="163"/>
        <v>2523.463888888889</v>
      </c>
      <c r="BE85" s="50">
        <v>0.6</v>
      </c>
      <c r="BF85" s="59">
        <f t="shared" si="164"/>
        <v>1514.0783333333334</v>
      </c>
      <c r="BG85" s="50">
        <v>0.8</v>
      </c>
      <c r="BH85" s="59">
        <f t="shared" si="165"/>
        <v>2018.7711111111112</v>
      </c>
      <c r="BI85" s="81">
        <f t="shared" si="166"/>
        <v>6056.3133333333335</v>
      </c>
      <c r="BJ85" s="64">
        <f t="shared" si="167"/>
        <v>2981.2055555555557</v>
      </c>
      <c r="BK85" s="50">
        <v>0.6</v>
      </c>
      <c r="BL85" s="59">
        <f t="shared" si="168"/>
        <v>1788.7233333333334</v>
      </c>
      <c r="BM85" s="50">
        <v>0.8</v>
      </c>
      <c r="BN85" s="59">
        <f t="shared" si="169"/>
        <v>2384.9644444444448</v>
      </c>
      <c r="BO85" s="64">
        <f t="shared" si="170"/>
        <v>7154.8933333333343</v>
      </c>
      <c r="BP85" s="461">
        <f t="shared" si="171"/>
        <v>1788.7233333333336</v>
      </c>
      <c r="BQ85" s="42">
        <f t="shared" si="172"/>
        <v>8943.6166666666686</v>
      </c>
      <c r="BR85" s="42">
        <f t="shared" si="173"/>
        <v>107323.40000000002</v>
      </c>
      <c r="BS85" s="42"/>
      <c r="BT85" s="42">
        <v>0</v>
      </c>
      <c r="BU85" s="42">
        <f t="shared" si="174"/>
        <v>107323.40000000002</v>
      </c>
      <c r="BV85" s="41">
        <v>0</v>
      </c>
      <c r="BW85" s="40">
        <f t="shared" si="175"/>
        <v>107323.40000000002</v>
      </c>
      <c r="BX85" s="40">
        <f t="shared" si="176"/>
        <v>32411.666800000006</v>
      </c>
    </row>
    <row r="86" spans="1:76" s="73" customFormat="1" ht="16.5" thickBot="1">
      <c r="A86" s="872"/>
      <c r="B86" s="873"/>
      <c r="C86" s="874"/>
      <c r="D86" s="884"/>
      <c r="E86" s="874"/>
      <c r="F86" s="48" t="s">
        <v>437</v>
      </c>
      <c r="G86" s="384"/>
      <c r="H86" s="384">
        <v>3</v>
      </c>
      <c r="I86" s="384"/>
      <c r="J86" s="384">
        <f>G86+H86+I86</f>
        <v>3</v>
      </c>
      <c r="K86" s="69">
        <v>18</v>
      </c>
      <c r="L86" s="74">
        <f t="shared" si="177"/>
        <v>0.16666666666666666</v>
      </c>
      <c r="M86" s="85">
        <v>8341</v>
      </c>
      <c r="N86" s="58">
        <f t="shared" si="178"/>
        <v>1390.1666666666665</v>
      </c>
      <c r="O86" s="65">
        <f>'[2]коэф. Школа (2)'!J64</f>
        <v>1504.0083333333332</v>
      </c>
      <c r="P86" s="64">
        <f>'[2]коэф. Школа (2)'!T64</f>
        <v>1961.75</v>
      </c>
      <c r="Q86" s="875"/>
      <c r="R86" s="50">
        <v>0.25</v>
      </c>
      <c r="S86" s="59">
        <f t="shared" si="160"/>
        <v>347.54166666666663</v>
      </c>
      <c r="T86" s="61"/>
      <c r="U86" s="59"/>
      <c r="V86" s="60"/>
      <c r="W86" s="59"/>
      <c r="X86" s="58">
        <f t="shared" si="159"/>
        <v>347.54166666666663</v>
      </c>
      <c r="Y86" s="77"/>
      <c r="Z86" s="48"/>
      <c r="AA86" s="50">
        <v>0.1</v>
      </c>
      <c r="AB86" s="48">
        <f t="shared" si="161"/>
        <v>139.01666666666665</v>
      </c>
      <c r="AC86" s="77"/>
      <c r="AD86" s="48"/>
      <c r="AE86" s="77"/>
      <c r="AF86" s="48"/>
      <c r="AG86" s="478"/>
      <c r="AH86" s="61"/>
      <c r="AI86" s="61"/>
      <c r="AJ86" s="61"/>
      <c r="AK86" s="50"/>
      <c r="AL86" s="48"/>
      <c r="AM86" s="55"/>
      <c r="AN86" s="56"/>
      <c r="AO86" s="50">
        <v>0.05</v>
      </c>
      <c r="AP86" s="48">
        <f t="shared" ref="AP86:AP88" si="179">N86*AO86</f>
        <v>69.508333333333326</v>
      </c>
      <c r="AQ86" s="475"/>
      <c r="AR86" s="476"/>
      <c r="AS86" s="475"/>
      <c r="AT86" s="477"/>
      <c r="AU86" s="475"/>
      <c r="AV86" s="477"/>
      <c r="AW86" s="478"/>
      <c r="AX86" s="61"/>
      <c r="AY86" s="55"/>
      <c r="AZ86" s="54"/>
      <c r="BA86" s="55"/>
      <c r="BB86" s="54"/>
      <c r="BC86" s="58">
        <f t="shared" si="162"/>
        <v>208.52499999999998</v>
      </c>
      <c r="BD86" s="81">
        <f t="shared" si="163"/>
        <v>2060.0749999999998</v>
      </c>
      <c r="BE86" s="50">
        <v>0.6</v>
      </c>
      <c r="BF86" s="59">
        <f t="shared" si="164"/>
        <v>1236.0449999999998</v>
      </c>
      <c r="BG86" s="50">
        <v>0.8</v>
      </c>
      <c r="BH86" s="59">
        <f t="shared" si="165"/>
        <v>1648.06</v>
      </c>
      <c r="BI86" s="81">
        <f t="shared" si="166"/>
        <v>4944.18</v>
      </c>
      <c r="BJ86" s="64">
        <f t="shared" si="167"/>
        <v>2517.8166666666666</v>
      </c>
      <c r="BK86" s="50">
        <v>0.6</v>
      </c>
      <c r="BL86" s="59">
        <f t="shared" si="168"/>
        <v>1510.6899999999998</v>
      </c>
      <c r="BM86" s="50">
        <v>0.8</v>
      </c>
      <c r="BN86" s="59">
        <f t="shared" si="169"/>
        <v>2014.2533333333333</v>
      </c>
      <c r="BO86" s="64">
        <f t="shared" si="170"/>
        <v>6042.7599999999993</v>
      </c>
      <c r="BP86" s="461">
        <f t="shared" si="171"/>
        <v>1510.6899999999998</v>
      </c>
      <c r="BQ86" s="42">
        <f t="shared" si="172"/>
        <v>7553.4499999999989</v>
      </c>
      <c r="BR86" s="42">
        <f t="shared" si="173"/>
        <v>90641.4</v>
      </c>
      <c r="BS86" s="42"/>
      <c r="BT86" s="42">
        <v>0</v>
      </c>
      <c r="BU86" s="42">
        <f t="shared" si="174"/>
        <v>90641.4</v>
      </c>
      <c r="BV86" s="41">
        <v>0</v>
      </c>
      <c r="BW86" s="40">
        <f t="shared" si="175"/>
        <v>90641.4</v>
      </c>
      <c r="BX86" s="40">
        <f t="shared" si="176"/>
        <v>27373.702799999999</v>
      </c>
    </row>
    <row r="87" spans="1:76" s="73" customFormat="1" ht="16.5" thickBot="1">
      <c r="A87" s="872"/>
      <c r="B87" s="873"/>
      <c r="C87" s="874"/>
      <c r="D87" s="884"/>
      <c r="E87" s="874"/>
      <c r="F87" s="48" t="s">
        <v>42</v>
      </c>
      <c r="G87" s="384"/>
      <c r="H87" s="384">
        <v>1</v>
      </c>
      <c r="I87" s="384">
        <v>2</v>
      </c>
      <c r="J87" s="384">
        <v>3</v>
      </c>
      <c r="K87" s="69">
        <v>18</v>
      </c>
      <c r="L87" s="74">
        <f t="shared" si="177"/>
        <v>0.16666666666666666</v>
      </c>
      <c r="M87" s="85">
        <v>8341</v>
      </c>
      <c r="N87" s="58">
        <f t="shared" si="178"/>
        <v>1390.1666666666665</v>
      </c>
      <c r="O87" s="65">
        <f>'[2]коэф. Школа (2)'!J65</f>
        <v>1504.0083333333332</v>
      </c>
      <c r="P87" s="64">
        <f>'[2]коэф. Школа (2)'!T65</f>
        <v>1961.75</v>
      </c>
      <c r="Q87" s="875"/>
      <c r="R87" s="50">
        <v>0.25</v>
      </c>
      <c r="S87" s="59">
        <f t="shared" si="160"/>
        <v>347.54166666666663</v>
      </c>
      <c r="T87" s="61"/>
      <c r="U87" s="59"/>
      <c r="V87" s="60"/>
      <c r="W87" s="59"/>
      <c r="X87" s="58">
        <f t="shared" si="159"/>
        <v>347.54166666666663</v>
      </c>
      <c r="Y87" s="77"/>
      <c r="Z87" s="48"/>
      <c r="AA87" s="50">
        <v>0.1</v>
      </c>
      <c r="AB87" s="48">
        <f t="shared" si="161"/>
        <v>139.01666666666665</v>
      </c>
      <c r="AC87" s="77"/>
      <c r="AD87" s="48"/>
      <c r="AE87" s="77"/>
      <c r="AF87" s="48"/>
      <c r="AG87" s="478"/>
      <c r="AH87" s="61"/>
      <c r="AI87" s="61"/>
      <c r="AJ87" s="61"/>
      <c r="AK87" s="50"/>
      <c r="AL87" s="48"/>
      <c r="AM87" s="55"/>
      <c r="AN87" s="56"/>
      <c r="AO87" s="50">
        <v>0.05</v>
      </c>
      <c r="AP87" s="48">
        <f t="shared" si="179"/>
        <v>69.508333333333326</v>
      </c>
      <c r="AQ87" s="475"/>
      <c r="AR87" s="476"/>
      <c r="AS87" s="475"/>
      <c r="AT87" s="477"/>
      <c r="AU87" s="475"/>
      <c r="AV87" s="477"/>
      <c r="AW87" s="478"/>
      <c r="AX87" s="61"/>
      <c r="AY87" s="55"/>
      <c r="AZ87" s="54"/>
      <c r="BA87" s="55"/>
      <c r="BB87" s="54"/>
      <c r="BC87" s="58">
        <f t="shared" si="162"/>
        <v>208.52499999999998</v>
      </c>
      <c r="BD87" s="81">
        <f t="shared" si="163"/>
        <v>2060.0749999999998</v>
      </c>
      <c r="BE87" s="50">
        <v>0.6</v>
      </c>
      <c r="BF87" s="59">
        <f t="shared" si="164"/>
        <v>1236.0449999999998</v>
      </c>
      <c r="BG87" s="50">
        <v>0.8</v>
      </c>
      <c r="BH87" s="59">
        <f t="shared" si="165"/>
        <v>1648.06</v>
      </c>
      <c r="BI87" s="81">
        <f t="shared" si="166"/>
        <v>4944.18</v>
      </c>
      <c r="BJ87" s="64">
        <f t="shared" si="167"/>
        <v>2517.8166666666666</v>
      </c>
      <c r="BK87" s="50">
        <v>0.6</v>
      </c>
      <c r="BL87" s="59">
        <f t="shared" si="168"/>
        <v>1510.6899999999998</v>
      </c>
      <c r="BM87" s="50">
        <v>0.8</v>
      </c>
      <c r="BN87" s="59">
        <f t="shared" si="169"/>
        <v>2014.2533333333333</v>
      </c>
      <c r="BO87" s="64">
        <f t="shared" si="170"/>
        <v>6042.7599999999993</v>
      </c>
      <c r="BP87" s="461">
        <f t="shared" si="171"/>
        <v>1510.6899999999998</v>
      </c>
      <c r="BQ87" s="42">
        <f t="shared" si="172"/>
        <v>7553.4499999999989</v>
      </c>
      <c r="BR87" s="42">
        <f t="shared" si="173"/>
        <v>90641.4</v>
      </c>
      <c r="BS87" s="42"/>
      <c r="BT87" s="42">
        <v>0</v>
      </c>
      <c r="BU87" s="42">
        <f t="shared" si="174"/>
        <v>90641.4</v>
      </c>
      <c r="BV87" s="41">
        <v>0</v>
      </c>
      <c r="BW87" s="40">
        <f t="shared" si="175"/>
        <v>90641.4</v>
      </c>
      <c r="BX87" s="40">
        <f t="shared" si="176"/>
        <v>27373.702799999999</v>
      </c>
    </row>
    <row r="88" spans="1:76" s="73" customFormat="1" ht="16.5" thickBot="1">
      <c r="A88" s="872"/>
      <c r="B88" s="873"/>
      <c r="C88" s="874"/>
      <c r="D88" s="884"/>
      <c r="E88" s="874"/>
      <c r="F88" s="48" t="s">
        <v>393</v>
      </c>
      <c r="G88" s="384"/>
      <c r="H88" s="384">
        <v>1</v>
      </c>
      <c r="I88" s="384"/>
      <c r="J88" s="384">
        <f>G88+H88+I88</f>
        <v>1</v>
      </c>
      <c r="K88" s="69">
        <v>18</v>
      </c>
      <c r="L88" s="74">
        <f t="shared" si="177"/>
        <v>5.5555555555555552E-2</v>
      </c>
      <c r="M88" s="85">
        <v>8341</v>
      </c>
      <c r="N88" s="58">
        <f t="shared" si="178"/>
        <v>463.38888888888886</v>
      </c>
      <c r="O88" s="65">
        <f>'[2]коэф. Школа (2)'!J66</f>
        <v>501.33611111111105</v>
      </c>
      <c r="P88" s="64">
        <f>'[2]коэф. Школа (2)'!T66</f>
        <v>653.91666666666663</v>
      </c>
      <c r="Q88" s="875"/>
      <c r="R88" s="50">
        <v>0.25</v>
      </c>
      <c r="S88" s="59">
        <f t="shared" si="160"/>
        <v>115.84722222222221</v>
      </c>
      <c r="T88" s="61"/>
      <c r="U88" s="59"/>
      <c r="V88" s="60"/>
      <c r="W88" s="59"/>
      <c r="X88" s="58">
        <f t="shared" si="159"/>
        <v>115.84722222222221</v>
      </c>
      <c r="Y88" s="77"/>
      <c r="Z88" s="48"/>
      <c r="AA88" s="50">
        <v>0.1</v>
      </c>
      <c r="AB88" s="48">
        <f t="shared" si="161"/>
        <v>46.338888888888889</v>
      </c>
      <c r="AC88" s="77"/>
      <c r="AD88" s="48"/>
      <c r="AE88" s="77"/>
      <c r="AF88" s="48"/>
      <c r="AG88" s="478"/>
      <c r="AH88" s="61"/>
      <c r="AI88" s="61"/>
      <c r="AJ88" s="61"/>
      <c r="AK88" s="50"/>
      <c r="AL88" s="48"/>
      <c r="AM88" s="55"/>
      <c r="AN88" s="56"/>
      <c r="AO88" s="50">
        <v>0.05</v>
      </c>
      <c r="AP88" s="48">
        <f t="shared" si="179"/>
        <v>23.169444444444444</v>
      </c>
      <c r="AQ88" s="475"/>
      <c r="AR88" s="476"/>
      <c r="AS88" s="475"/>
      <c r="AT88" s="477"/>
      <c r="AU88" s="475"/>
      <c r="AV88" s="477"/>
      <c r="AW88" s="478"/>
      <c r="AX88" s="61"/>
      <c r="AY88" s="55"/>
      <c r="AZ88" s="54"/>
      <c r="BA88" s="55"/>
      <c r="BB88" s="54"/>
      <c r="BC88" s="58">
        <f t="shared" si="162"/>
        <v>69.508333333333326</v>
      </c>
      <c r="BD88" s="81">
        <f t="shared" si="163"/>
        <v>686.69166666666661</v>
      </c>
      <c r="BE88" s="50">
        <v>0.6</v>
      </c>
      <c r="BF88" s="59">
        <f t="shared" si="164"/>
        <v>412.01499999999993</v>
      </c>
      <c r="BG88" s="50">
        <v>0.8</v>
      </c>
      <c r="BH88" s="59">
        <f t="shared" si="165"/>
        <v>549.35333333333335</v>
      </c>
      <c r="BI88" s="81">
        <f t="shared" si="166"/>
        <v>1648.06</v>
      </c>
      <c r="BJ88" s="64">
        <f t="shared" si="167"/>
        <v>839.27222222222213</v>
      </c>
      <c r="BK88" s="50">
        <v>0.6</v>
      </c>
      <c r="BL88" s="59">
        <f t="shared" si="168"/>
        <v>503.56333333333328</v>
      </c>
      <c r="BM88" s="50">
        <v>0.8</v>
      </c>
      <c r="BN88" s="59">
        <f t="shared" si="169"/>
        <v>671.4177777777777</v>
      </c>
      <c r="BO88" s="64">
        <f t="shared" si="170"/>
        <v>2014.2533333333331</v>
      </c>
      <c r="BP88" s="461">
        <f t="shared" si="171"/>
        <v>503.56333333333328</v>
      </c>
      <c r="BQ88" s="42">
        <f t="shared" si="172"/>
        <v>2517.8166666666666</v>
      </c>
      <c r="BR88" s="42">
        <f t="shared" si="173"/>
        <v>30213.8</v>
      </c>
      <c r="BS88" s="42"/>
      <c r="BT88" s="42">
        <v>0</v>
      </c>
      <c r="BU88" s="42">
        <f t="shared" si="174"/>
        <v>30213.8</v>
      </c>
      <c r="BV88" s="41">
        <v>0</v>
      </c>
      <c r="BW88" s="40">
        <f t="shared" si="175"/>
        <v>30213.8</v>
      </c>
      <c r="BX88" s="40">
        <f t="shared" si="176"/>
        <v>9124.5676000000003</v>
      </c>
    </row>
    <row r="89" spans="1:76" s="73" customFormat="1" ht="16.5" thickBot="1">
      <c r="A89" s="872"/>
      <c r="B89" s="873"/>
      <c r="C89" s="874"/>
      <c r="D89" s="884"/>
      <c r="E89" s="874"/>
      <c r="F89" s="52" t="s">
        <v>487</v>
      </c>
      <c r="G89" s="384"/>
      <c r="H89" s="470">
        <v>5</v>
      </c>
      <c r="I89" s="384"/>
      <c r="J89" s="86">
        <v>5</v>
      </c>
      <c r="K89" s="69">
        <v>18</v>
      </c>
      <c r="L89" s="723">
        <f t="shared" si="177"/>
        <v>0.27777777777777779</v>
      </c>
      <c r="M89" s="85">
        <v>8341</v>
      </c>
      <c r="N89" s="58">
        <f t="shared" si="178"/>
        <v>2316.9444444444443</v>
      </c>
      <c r="O89" s="65">
        <f>'[2]коэф. Школа (2)'!J67</f>
        <v>1504.0083333333332</v>
      </c>
      <c r="P89" s="64">
        <f>'[2]коэф. Школа (2)'!T67</f>
        <v>1961.75</v>
      </c>
      <c r="Q89" s="875"/>
      <c r="R89" s="50">
        <v>0.25</v>
      </c>
      <c r="S89" s="59">
        <f t="shared" ref="S89" si="180">N89*R89</f>
        <v>579.23611111111109</v>
      </c>
      <c r="T89" s="61"/>
      <c r="U89" s="59"/>
      <c r="V89" s="60"/>
      <c r="W89" s="59"/>
      <c r="X89" s="58">
        <f t="shared" si="159"/>
        <v>579.23611111111109</v>
      </c>
      <c r="Y89" s="77"/>
      <c r="Z89" s="48"/>
      <c r="AA89" s="77"/>
      <c r="AB89" s="48"/>
      <c r="AC89" s="77"/>
      <c r="AD89" s="48"/>
      <c r="AE89" s="77"/>
      <c r="AF89" s="48"/>
      <c r="AG89" s="50"/>
      <c r="AH89" s="59">
        <f>AG89*N89</f>
        <v>0</v>
      </c>
      <c r="AI89" s="61"/>
      <c r="AJ89" s="61"/>
      <c r="AK89" s="50"/>
      <c r="AL89" s="48"/>
      <c r="AM89" s="55"/>
      <c r="AN89" s="56"/>
      <c r="AO89" s="50">
        <v>0.05</v>
      </c>
      <c r="AP89" s="48">
        <f>N89*AO89</f>
        <v>115.84722222222223</v>
      </c>
      <c r="AQ89" s="475"/>
      <c r="AR89" s="476"/>
      <c r="AS89" s="475"/>
      <c r="AT89" s="477"/>
      <c r="AU89" s="475"/>
      <c r="AV89" s="477"/>
      <c r="AW89" s="478"/>
      <c r="AX89" s="61"/>
      <c r="AY89" s="55"/>
      <c r="AZ89" s="54"/>
      <c r="BA89" s="55"/>
      <c r="BB89" s="54"/>
      <c r="BC89" s="58">
        <f t="shared" si="162"/>
        <v>115.84722222222223</v>
      </c>
      <c r="BD89" s="81">
        <f t="shared" si="163"/>
        <v>2199.0916666666667</v>
      </c>
      <c r="BE89" s="50">
        <v>0.6</v>
      </c>
      <c r="BF89" s="59">
        <f t="shared" si="164"/>
        <v>1319.4549999999999</v>
      </c>
      <c r="BG89" s="50">
        <v>0.8</v>
      </c>
      <c r="BH89" s="59">
        <f t="shared" si="165"/>
        <v>1759.2733333333335</v>
      </c>
      <c r="BI89" s="81">
        <f t="shared" si="166"/>
        <v>5277.82</v>
      </c>
      <c r="BJ89" s="64">
        <f t="shared" si="167"/>
        <v>2656.8333333333335</v>
      </c>
      <c r="BK89" s="50">
        <v>0.6</v>
      </c>
      <c r="BL89" s="59">
        <f t="shared" si="168"/>
        <v>1594.1000000000001</v>
      </c>
      <c r="BM89" s="50">
        <v>0.8</v>
      </c>
      <c r="BN89" s="59">
        <f t="shared" si="169"/>
        <v>2125.4666666666667</v>
      </c>
      <c r="BO89" s="64">
        <f t="shared" si="170"/>
        <v>6376.4</v>
      </c>
      <c r="BP89" s="461">
        <f t="shared" si="171"/>
        <v>1594.1</v>
      </c>
      <c r="BQ89" s="42">
        <f t="shared" si="172"/>
        <v>7970.5</v>
      </c>
      <c r="BR89" s="42">
        <f t="shared" si="173"/>
        <v>95646</v>
      </c>
      <c r="BS89" s="42"/>
      <c r="BT89" s="42">
        <v>0</v>
      </c>
      <c r="BU89" s="42">
        <f t="shared" si="174"/>
        <v>95646</v>
      </c>
      <c r="BV89" s="41">
        <v>0</v>
      </c>
      <c r="BW89" s="40">
        <f t="shared" si="175"/>
        <v>95646</v>
      </c>
      <c r="BX89" s="40">
        <f t="shared" si="176"/>
        <v>28885.092000000001</v>
      </c>
    </row>
    <row r="90" spans="1:76" s="33" customFormat="1" ht="15.75">
      <c r="A90" s="453"/>
      <c r="B90" s="454"/>
      <c r="C90" s="455"/>
      <c r="D90" s="455"/>
      <c r="E90" s="455"/>
      <c r="F90" s="455"/>
      <c r="G90" s="457"/>
      <c r="H90" s="457"/>
      <c r="I90" s="457"/>
      <c r="J90" s="720">
        <f>SUM(J84:J89)</f>
        <v>23</v>
      </c>
      <c r="K90" s="457"/>
      <c r="L90" s="52">
        <f>SUM(L84:L89)</f>
        <v>1.2722222222222221</v>
      </c>
      <c r="M90" s="457"/>
      <c r="N90" s="459">
        <f>SUM(N84:N89)</f>
        <v>10611.605555555554</v>
      </c>
      <c r="O90" s="459">
        <f>SUM(O84:O89)</f>
        <v>8522.7138888888876</v>
      </c>
      <c r="P90" s="459">
        <f>SUM(P84:P89)</f>
        <v>11116.583333333332</v>
      </c>
      <c r="Q90" s="697">
        <f>Q84</f>
        <v>5</v>
      </c>
      <c r="R90" s="459"/>
      <c r="S90" s="459">
        <f t="shared" ref="S90:W90" si="181">SUM(S84:S89)</f>
        <v>2652.9013888888885</v>
      </c>
      <c r="T90" s="459">
        <f t="shared" si="181"/>
        <v>0</v>
      </c>
      <c r="U90" s="459">
        <f t="shared" si="181"/>
        <v>0</v>
      </c>
      <c r="V90" s="459">
        <f t="shared" si="181"/>
        <v>0</v>
      </c>
      <c r="W90" s="459">
        <f t="shared" si="181"/>
        <v>0</v>
      </c>
      <c r="X90" s="457"/>
      <c r="Y90" s="457"/>
      <c r="Z90" s="457"/>
      <c r="AA90" s="457"/>
      <c r="AB90" s="457">
        <f>SUM(AB84:AB89)</f>
        <v>829.4661111111111</v>
      </c>
      <c r="AC90" s="457"/>
      <c r="AD90" s="457"/>
      <c r="AE90" s="457"/>
      <c r="AF90" s="457"/>
      <c r="AG90" s="457"/>
      <c r="AH90" s="457"/>
      <c r="AI90" s="457"/>
      <c r="AJ90" s="457"/>
      <c r="AK90" s="457"/>
      <c r="AL90" s="457"/>
      <c r="AM90" s="457"/>
      <c r="AN90" s="457"/>
      <c r="AO90" s="457"/>
      <c r="AP90" s="457">
        <f>SUM(AP84:AP89)</f>
        <v>530.58027777777784</v>
      </c>
      <c r="AQ90" s="457"/>
      <c r="AR90" s="457"/>
      <c r="AS90" s="457"/>
      <c r="AT90" s="457"/>
      <c r="AU90" s="457"/>
      <c r="AV90" s="457"/>
      <c r="AW90" s="457"/>
      <c r="AX90" s="457"/>
      <c r="AY90" s="457"/>
      <c r="AZ90" s="457"/>
      <c r="BA90" s="457"/>
      <c r="BB90" s="457"/>
      <c r="BC90" s="457"/>
      <c r="BD90" s="457"/>
      <c r="BE90" s="457"/>
      <c r="BF90" s="457"/>
      <c r="BG90" s="457"/>
      <c r="BH90" s="457"/>
      <c r="BI90" s="457"/>
      <c r="BJ90" s="457"/>
      <c r="BK90" s="457"/>
      <c r="BL90" s="457"/>
      <c r="BM90" s="457"/>
      <c r="BN90" s="457"/>
      <c r="BO90" s="457"/>
      <c r="BP90" s="460">
        <f>BP84+BP85+BP88+BP89</f>
        <v>6556.7386666666662</v>
      </c>
      <c r="BQ90" s="460">
        <f>BQ84+BQ85+BQ88+BQ89</f>
        <v>32783.693333333329</v>
      </c>
      <c r="BR90" s="460">
        <f>BR84+BR85+BR88+BR89</f>
        <v>393404.32</v>
      </c>
      <c r="BS90" s="460"/>
      <c r="BT90" s="460"/>
      <c r="BU90" s="460">
        <f>BU84+BU85+BU88+BU89</f>
        <v>393404.32</v>
      </c>
      <c r="BV90" s="460"/>
      <c r="BW90" s="460">
        <f>BW84+BW85+BW88+BW89</f>
        <v>393404.32</v>
      </c>
      <c r="BX90" s="460">
        <f>BX84+BX85+BX88+BX89</f>
        <v>118808.10463999999</v>
      </c>
    </row>
    <row r="91" spans="1:76" s="33" customFormat="1" ht="34.5" customHeight="1">
      <c r="A91" s="872">
        <v>12</v>
      </c>
      <c r="B91" s="873" t="s">
        <v>492</v>
      </c>
      <c r="C91" s="874" t="s">
        <v>21</v>
      </c>
      <c r="D91" s="884">
        <v>4</v>
      </c>
      <c r="E91" s="874" t="s">
        <v>15</v>
      </c>
      <c r="F91" s="54" t="s">
        <v>129</v>
      </c>
      <c r="G91" s="384"/>
      <c r="H91" s="384">
        <v>3</v>
      </c>
      <c r="I91" s="384"/>
      <c r="J91" s="384">
        <f>G91+H91+I91</f>
        <v>3</v>
      </c>
      <c r="K91" s="69">
        <v>18</v>
      </c>
      <c r="L91" s="74">
        <f>J91/K91</f>
        <v>0.16666666666666666</v>
      </c>
      <c r="M91" s="85">
        <v>9505</v>
      </c>
      <c r="N91" s="58">
        <f t="shared" ref="N91:N93" si="182">M91*L91</f>
        <v>1584.1666666666665</v>
      </c>
      <c r="O91" s="65">
        <f>'[2]коэф. Школа (2)'!J68</f>
        <v>1713.8833333333332</v>
      </c>
      <c r="P91" s="64">
        <f>'[2]коэф. Школа (2)'!T68</f>
        <v>2235.5</v>
      </c>
      <c r="Q91" s="875">
        <v>5</v>
      </c>
      <c r="R91" s="50">
        <v>0.25</v>
      </c>
      <c r="S91" s="59">
        <f t="shared" ref="S91:S92" si="183">N91*R91</f>
        <v>396.04166666666663</v>
      </c>
      <c r="T91" s="61"/>
      <c r="U91" s="59"/>
      <c r="V91" s="60"/>
      <c r="W91" s="59"/>
      <c r="X91" s="58">
        <f t="shared" ref="X91:X92" si="184">S91+U91+W91</f>
        <v>396.04166666666663</v>
      </c>
      <c r="Y91" s="77"/>
      <c r="Z91" s="48"/>
      <c r="AA91" s="50">
        <v>0.1</v>
      </c>
      <c r="AB91" s="48">
        <f t="shared" ref="AB91" si="185">AA91*N91</f>
        <v>158.41666666666666</v>
      </c>
      <c r="AC91" s="77"/>
      <c r="AD91" s="48"/>
      <c r="AE91" s="77"/>
      <c r="AF91" s="48"/>
      <c r="AG91" s="50"/>
      <c r="AH91" s="59"/>
      <c r="AI91" s="479"/>
      <c r="AJ91" s="479"/>
      <c r="AK91" s="50">
        <v>0.1</v>
      </c>
      <c r="AL91" s="48">
        <f>N91*AK91</f>
        <v>158.41666666666666</v>
      </c>
      <c r="AM91" s="55"/>
      <c r="AN91" s="56"/>
      <c r="AO91" s="77"/>
      <c r="AP91" s="48"/>
      <c r="AQ91" s="55"/>
      <c r="AR91" s="48"/>
      <c r="AS91" s="55"/>
      <c r="AT91" s="54"/>
      <c r="AU91" s="55"/>
      <c r="AV91" s="54"/>
      <c r="AW91" s="50">
        <v>0.25</v>
      </c>
      <c r="AX91" s="60">
        <f>N91*AW91</f>
        <v>396.04166666666663</v>
      </c>
      <c r="AY91" s="55"/>
      <c r="AZ91" s="54"/>
      <c r="BA91" s="55"/>
      <c r="BB91" s="54"/>
      <c r="BC91" s="58">
        <f>Z91+AB91+AD91+AF91+AH91+AJ91+AL91+AN91+AP91+AR91+AT91+AV91+AX91+AZ91+BB91</f>
        <v>712.875</v>
      </c>
      <c r="BD91" s="81">
        <f>O91+X91+BC91</f>
        <v>2822.7999999999997</v>
      </c>
      <c r="BE91" s="50">
        <v>0.6</v>
      </c>
      <c r="BF91" s="59">
        <f>BD91*BE91</f>
        <v>1693.6799999999998</v>
      </c>
      <c r="BG91" s="50">
        <v>0.8</v>
      </c>
      <c r="BH91" s="59">
        <f>BD91*BG91</f>
        <v>2258.2399999999998</v>
      </c>
      <c r="BI91" s="81">
        <f>BD91+BF91+BH91</f>
        <v>6774.7199999999993</v>
      </c>
      <c r="BJ91" s="64">
        <f>P91+X91+BC91</f>
        <v>3344.4166666666665</v>
      </c>
      <c r="BK91" s="50">
        <v>0.6</v>
      </c>
      <c r="BL91" s="59">
        <f>BJ91*BK91</f>
        <v>2006.6499999999999</v>
      </c>
      <c r="BM91" s="50">
        <v>0.8</v>
      </c>
      <c r="BN91" s="59">
        <f>BJ91*BM91</f>
        <v>2675.5333333333333</v>
      </c>
      <c r="BO91" s="64">
        <f>BJ91+BL91+BN91</f>
        <v>8026.6</v>
      </c>
      <c r="BP91" s="461"/>
      <c r="BQ91" s="42"/>
      <c r="BR91" s="42"/>
      <c r="BS91" s="42"/>
      <c r="BT91" s="42"/>
      <c r="BU91" s="42"/>
      <c r="BV91" s="41"/>
      <c r="BW91" s="40"/>
      <c r="BX91" s="40"/>
    </row>
    <row r="92" spans="1:76" s="480" customFormat="1" ht="15.75">
      <c r="A92" s="872"/>
      <c r="B92" s="873"/>
      <c r="C92" s="874"/>
      <c r="D92" s="884"/>
      <c r="E92" s="874"/>
      <c r="F92" s="52" t="s">
        <v>24</v>
      </c>
      <c r="G92" s="86">
        <v>1</v>
      </c>
      <c r="H92" s="470">
        <v>1</v>
      </c>
      <c r="I92" s="86">
        <v>1</v>
      </c>
      <c r="J92" s="86">
        <f>G92+H92+I92</f>
        <v>3</v>
      </c>
      <c r="K92" s="69">
        <v>18</v>
      </c>
      <c r="L92" s="723">
        <f>J92/K92</f>
        <v>0.16666666666666666</v>
      </c>
      <c r="M92" s="85">
        <v>9505</v>
      </c>
      <c r="N92" s="58">
        <f t="shared" si="182"/>
        <v>1584.1666666666665</v>
      </c>
      <c r="O92" s="65">
        <f>'[2]коэф. Школа (2)'!J69</f>
        <v>571.29444444444437</v>
      </c>
      <c r="P92" s="64">
        <f>'[2]коэф. Школа (2)'!T69</f>
        <v>745.16666666666663</v>
      </c>
      <c r="Q92" s="875"/>
      <c r="R92" s="50">
        <v>0.25</v>
      </c>
      <c r="S92" s="59">
        <f t="shared" si="183"/>
        <v>396.04166666666663</v>
      </c>
      <c r="T92" s="61"/>
      <c r="U92" s="59"/>
      <c r="V92" s="60"/>
      <c r="W92" s="59"/>
      <c r="X92" s="58">
        <f t="shared" si="184"/>
        <v>396.04166666666663</v>
      </c>
      <c r="Y92" s="77"/>
      <c r="Z92" s="48"/>
      <c r="AA92" s="77"/>
      <c r="AB92" s="48"/>
      <c r="AC92" s="77"/>
      <c r="AD92" s="48"/>
      <c r="AE92" s="77"/>
      <c r="AF92" s="48"/>
      <c r="AG92" s="50"/>
      <c r="AH92" s="59">
        <f>AG92*N92</f>
        <v>0</v>
      </c>
      <c r="AI92" s="61"/>
      <c r="AJ92" s="61"/>
      <c r="AK92" s="50"/>
      <c r="AL92" s="48"/>
      <c r="AM92" s="55"/>
      <c r="AN92" s="56"/>
      <c r="AO92" s="50">
        <v>0.05</v>
      </c>
      <c r="AP92" s="48">
        <f>N92*AO92</f>
        <v>79.208333333333329</v>
      </c>
      <c r="AQ92" s="475"/>
      <c r="AR92" s="476"/>
      <c r="AS92" s="475"/>
      <c r="AT92" s="477"/>
      <c r="AU92" s="475"/>
      <c r="AV92" s="477"/>
      <c r="AW92" s="478"/>
      <c r="AX92" s="61"/>
      <c r="AY92" s="55"/>
      <c r="AZ92" s="54"/>
      <c r="BA92" s="55"/>
      <c r="BB92" s="54"/>
      <c r="BC92" s="58">
        <f>Z92+AB92+AD92+AF92+AH92+AJ92+AL92+AN92+AP92+AR92+AT92+AV92+AX92+AZ92+BB92</f>
        <v>79.208333333333329</v>
      </c>
      <c r="BD92" s="81">
        <f>O92+X92+BC92</f>
        <v>1046.5444444444443</v>
      </c>
      <c r="BE92" s="50">
        <v>0.6</v>
      </c>
      <c r="BF92" s="59">
        <f>BD92*BE92</f>
        <v>627.92666666666651</v>
      </c>
      <c r="BG92" s="50">
        <v>0.8</v>
      </c>
      <c r="BH92" s="59">
        <f>BD92*BG92</f>
        <v>837.23555555555549</v>
      </c>
      <c r="BI92" s="81">
        <f>BD92+BF92+BH92</f>
        <v>2511.706666666666</v>
      </c>
      <c r="BJ92" s="64">
        <f>P92+X92+BC92</f>
        <v>1220.4166666666665</v>
      </c>
      <c r="BK92" s="50">
        <v>0.6</v>
      </c>
      <c r="BL92" s="59">
        <f>BJ92*BK92</f>
        <v>732.24999999999989</v>
      </c>
      <c r="BM92" s="50">
        <v>0.8</v>
      </c>
      <c r="BN92" s="59">
        <f>BJ92*BM92</f>
        <v>976.33333333333326</v>
      </c>
      <c r="BO92" s="64">
        <f>BJ92+BL92+BN92</f>
        <v>2929</v>
      </c>
      <c r="BP92" s="461">
        <f>BO92*(25/100)</f>
        <v>732.25</v>
      </c>
      <c r="BQ92" s="42">
        <f>BO92+BP92</f>
        <v>3661.25</v>
      </c>
      <c r="BR92" s="42">
        <f>BQ92*12</f>
        <v>43935</v>
      </c>
      <c r="BS92" s="42"/>
      <c r="BT92" s="42">
        <v>0</v>
      </c>
      <c r="BU92" s="42">
        <f>SUM(BR92:BS92)</f>
        <v>43935</v>
      </c>
      <c r="BV92" s="41">
        <v>0</v>
      </c>
      <c r="BW92" s="40">
        <f>SUM(BU92:BV92)</f>
        <v>43935</v>
      </c>
      <c r="BX92" s="40">
        <f>BW92*30.2%</f>
        <v>13268.369999999999</v>
      </c>
    </row>
    <row r="93" spans="1:76" s="33" customFormat="1" ht="15" customHeight="1">
      <c r="A93" s="872"/>
      <c r="B93" s="873"/>
      <c r="C93" s="874"/>
      <c r="D93" s="884"/>
      <c r="E93" s="874"/>
      <c r="F93" s="48" t="s">
        <v>128</v>
      </c>
      <c r="G93" s="66">
        <v>4</v>
      </c>
      <c r="H93" s="384">
        <v>15</v>
      </c>
      <c r="I93" s="384">
        <v>6</v>
      </c>
      <c r="J93" s="384">
        <f>G93+H93+I93</f>
        <v>25</v>
      </c>
      <c r="K93" s="69">
        <v>18</v>
      </c>
      <c r="L93" s="74">
        <f>J93/K93</f>
        <v>1.3888888888888888</v>
      </c>
      <c r="M93" s="85">
        <v>9505</v>
      </c>
      <c r="N93" s="58">
        <f t="shared" si="182"/>
        <v>13201.388888888889</v>
      </c>
      <c r="O93" s="65">
        <f>'[2]коэф. Школа (2)'!J70</f>
        <v>14282.361111111109</v>
      </c>
      <c r="P93" s="64">
        <f>'[2]коэф. Школа (2)'!T70</f>
        <v>18629.166666666664</v>
      </c>
      <c r="Q93" s="875"/>
      <c r="R93" s="50">
        <v>0.25</v>
      </c>
      <c r="S93" s="59">
        <f t="shared" si="158"/>
        <v>3300.3472222222222</v>
      </c>
      <c r="T93" s="61">
        <f>SUM(G93:J93)</f>
        <v>50</v>
      </c>
      <c r="U93" s="59"/>
      <c r="V93" s="60"/>
      <c r="W93" s="59"/>
      <c r="X93" s="58">
        <f t="shared" si="159"/>
        <v>3300.3472222222222</v>
      </c>
      <c r="Y93" s="77"/>
      <c r="Z93" s="48"/>
      <c r="AA93" s="50">
        <v>0.1</v>
      </c>
      <c r="AB93" s="48">
        <f t="shared" ref="AB93" si="186">AA93*N93</f>
        <v>1320.1388888888889</v>
      </c>
      <c r="AC93" s="77"/>
      <c r="AD93" s="48"/>
      <c r="AE93" s="77"/>
      <c r="AF93" s="48"/>
      <c r="AG93" s="77"/>
      <c r="AH93" s="48"/>
      <c r="AI93" s="78">
        <v>2700</v>
      </c>
      <c r="AJ93" s="78">
        <f>AI93/14*Q91</f>
        <v>964.28571428571433</v>
      </c>
      <c r="AK93" s="50"/>
      <c r="AL93" s="48"/>
      <c r="AM93" s="55"/>
      <c r="AN93" s="56"/>
      <c r="AO93" s="50"/>
      <c r="AP93" s="48"/>
      <c r="AQ93" s="55"/>
      <c r="AR93" s="55"/>
      <c r="AS93" s="55"/>
      <c r="AT93" s="54"/>
      <c r="AU93" s="55"/>
      <c r="AV93" s="54"/>
      <c r="AW93" s="55">
        <v>0.25</v>
      </c>
      <c r="AX93" s="60">
        <f>N93*AW93</f>
        <v>3300.3472222222222</v>
      </c>
      <c r="AY93" s="55"/>
      <c r="AZ93" s="54"/>
      <c r="BA93" s="55"/>
      <c r="BB93" s="54"/>
      <c r="BC93" s="58">
        <f>Z93+AB93+AD93+AF93+AH93+AJ93+AL93+AN93+AP93+AR93+AT93+AV93+AX93+AZ93+BB93</f>
        <v>5584.7718253968251</v>
      </c>
      <c r="BD93" s="81">
        <f>O93+X93+BC93</f>
        <v>23167.480158730155</v>
      </c>
      <c r="BE93" s="50">
        <v>0.6</v>
      </c>
      <c r="BF93" s="59">
        <f>BD93*BE93</f>
        <v>13900.488095238094</v>
      </c>
      <c r="BG93" s="50">
        <v>0.8</v>
      </c>
      <c r="BH93" s="59">
        <f>BD93*BG93</f>
        <v>18533.984126984124</v>
      </c>
      <c r="BI93" s="81">
        <f>BD93+BF93+BH93</f>
        <v>55601.952380952367</v>
      </c>
      <c r="BJ93" s="64">
        <f>P93+X93+BC93</f>
        <v>27514.28571428571</v>
      </c>
      <c r="BK93" s="50">
        <v>0.6</v>
      </c>
      <c r="BL93" s="59">
        <f>BJ93*BK93</f>
        <v>16508.571428571424</v>
      </c>
      <c r="BM93" s="50">
        <v>0.8</v>
      </c>
      <c r="BN93" s="59">
        <f>BJ93*BM93</f>
        <v>22011.428571428569</v>
      </c>
      <c r="BO93" s="64">
        <f>BJ93+BL93+BN93</f>
        <v>66034.285714285696</v>
      </c>
      <c r="BP93" s="461">
        <f>BO93*(25/100)</f>
        <v>16508.571428571424</v>
      </c>
      <c r="BQ93" s="42">
        <f>BO93+BP93</f>
        <v>82542.857142857116</v>
      </c>
      <c r="BR93" s="42">
        <f>BQ93*12</f>
        <v>990514.28571428545</v>
      </c>
      <c r="BS93" s="42"/>
      <c r="BT93" s="42">
        <v>0</v>
      </c>
      <c r="BU93" s="42">
        <f>SUM(BR93:BS93)</f>
        <v>990514.28571428545</v>
      </c>
      <c r="BV93" s="41">
        <v>0</v>
      </c>
      <c r="BW93" s="40">
        <f>SUM(BU93:BV93)</f>
        <v>990514.28571428545</v>
      </c>
      <c r="BX93" s="40">
        <f>BW93*30.2%</f>
        <v>299135.31428571418</v>
      </c>
    </row>
    <row r="94" spans="1:76" s="33" customFormat="1" ht="15.75">
      <c r="A94" s="453"/>
      <c r="B94" s="454"/>
      <c r="C94" s="455"/>
      <c r="D94" s="455"/>
      <c r="E94" s="455"/>
      <c r="F94" s="455"/>
      <c r="G94" s="721">
        <f>SUM(G20:G93)</f>
        <v>79</v>
      </c>
      <c r="H94" s="721">
        <f>SUM(H20:H93)</f>
        <v>203</v>
      </c>
      <c r="I94" s="721">
        <f>SUM(I20:I93)</f>
        <v>78</v>
      </c>
      <c r="J94" s="720">
        <f>SUM(J91:J93)</f>
        <v>31</v>
      </c>
      <c r="K94" s="457">
        <v>18</v>
      </c>
      <c r="L94" s="52">
        <v>1.72</v>
      </c>
      <c r="M94" s="457"/>
      <c r="N94" s="459">
        <f>SUM(N91:N93)</f>
        <v>16369.722222222223</v>
      </c>
      <c r="O94" s="457">
        <f>SUM(O91:O93)</f>
        <v>16567.538888888888</v>
      </c>
      <c r="P94" s="457">
        <f>SUM(P91:P93)</f>
        <v>21609.833333333332</v>
      </c>
      <c r="Q94" s="696">
        <f>Q91</f>
        <v>5</v>
      </c>
      <c r="R94" s="457"/>
      <c r="S94" s="457">
        <f t="shared" ref="S94:AJ94" si="187">SUM(S93:S93)</f>
        <v>3300.3472222222222</v>
      </c>
      <c r="T94" s="457">
        <f t="shared" si="187"/>
        <v>50</v>
      </c>
      <c r="U94" s="457">
        <f t="shared" si="187"/>
        <v>0</v>
      </c>
      <c r="V94" s="457">
        <f t="shared" si="187"/>
        <v>0</v>
      </c>
      <c r="W94" s="457">
        <f t="shared" si="187"/>
        <v>0</v>
      </c>
      <c r="X94" s="457"/>
      <c r="Y94" s="457"/>
      <c r="Z94" s="457"/>
      <c r="AA94" s="457"/>
      <c r="AB94" s="457">
        <f t="shared" si="187"/>
        <v>1320.1388888888889</v>
      </c>
      <c r="AC94" s="457"/>
      <c r="AD94" s="457"/>
      <c r="AE94" s="457"/>
      <c r="AF94" s="457"/>
      <c r="AG94" s="457"/>
      <c r="AH94" s="457"/>
      <c r="AI94" s="457"/>
      <c r="AJ94" s="457">
        <f t="shared" si="187"/>
        <v>964.28571428571433</v>
      </c>
      <c r="AK94" s="457"/>
      <c r="AL94" s="457">
        <f>SUM(AL91:AL93)</f>
        <v>158.41666666666666</v>
      </c>
      <c r="AM94" s="457"/>
      <c r="AN94" s="457"/>
      <c r="AO94" s="457"/>
      <c r="AP94" s="457"/>
      <c r="AQ94" s="457"/>
      <c r="AR94" s="457"/>
      <c r="AS94" s="457"/>
      <c r="AT94" s="457"/>
      <c r="AU94" s="457"/>
      <c r="AV94" s="457"/>
      <c r="AW94" s="457"/>
      <c r="AX94" s="457">
        <f t="shared" ref="AX94:BX94" si="188">SUM(AX93:AX93)</f>
        <v>3300.3472222222222</v>
      </c>
      <c r="AY94" s="457"/>
      <c r="AZ94" s="457"/>
      <c r="BA94" s="457"/>
      <c r="BB94" s="457"/>
      <c r="BC94" s="457"/>
      <c r="BD94" s="457"/>
      <c r="BE94" s="457"/>
      <c r="BF94" s="457"/>
      <c r="BG94" s="457"/>
      <c r="BH94" s="457"/>
      <c r="BI94" s="457"/>
      <c r="BJ94" s="457"/>
      <c r="BK94" s="457"/>
      <c r="BL94" s="457"/>
      <c r="BM94" s="457"/>
      <c r="BN94" s="457"/>
      <c r="BO94" s="457"/>
      <c r="BP94" s="460">
        <f t="shared" si="188"/>
        <v>16508.571428571424</v>
      </c>
      <c r="BQ94" s="460">
        <f t="shared" si="188"/>
        <v>82542.857142857116</v>
      </c>
      <c r="BR94" s="460">
        <f t="shared" si="188"/>
        <v>990514.28571428545</v>
      </c>
      <c r="BS94" s="460">
        <f t="shared" si="188"/>
        <v>0</v>
      </c>
      <c r="BT94" s="460">
        <f t="shared" si="188"/>
        <v>0</v>
      </c>
      <c r="BU94" s="460">
        <f t="shared" si="188"/>
        <v>990514.28571428545</v>
      </c>
      <c r="BV94" s="460">
        <f t="shared" si="188"/>
        <v>0</v>
      </c>
      <c r="BW94" s="460">
        <f t="shared" si="188"/>
        <v>990514.28571428545</v>
      </c>
      <c r="BX94" s="460">
        <f t="shared" si="188"/>
        <v>299135.31428571418</v>
      </c>
    </row>
    <row r="95" spans="1:76" s="33" customFormat="1" ht="18.75">
      <c r="A95" s="970" t="s">
        <v>438</v>
      </c>
      <c r="B95" s="970"/>
      <c r="C95" s="970"/>
      <c r="D95" s="970"/>
      <c r="E95" s="970"/>
      <c r="F95" s="970"/>
      <c r="G95" s="481">
        <v>79</v>
      </c>
      <c r="H95" s="481">
        <v>203</v>
      </c>
      <c r="I95" s="481">
        <v>78</v>
      </c>
      <c r="J95" s="481">
        <f>SUM(G95:I95)</f>
        <v>360</v>
      </c>
      <c r="K95" s="482">
        <v>18</v>
      </c>
      <c r="L95" s="481">
        <f>L23+L32+L38+L43+L50+L57+L62+L67+L75+L78+L81+L90+L94</f>
        <v>20.004444444444445</v>
      </c>
      <c r="M95" s="483"/>
      <c r="N95" s="483">
        <f>N23+N32+N38+N43+N50+N57+N62+N75+N78+N81+N83+N90+N94</f>
        <v>161566.73333333334</v>
      </c>
      <c r="O95" s="484">
        <f>O23+O32+O38+O43+O50+O57+O62+O75+O78+O81+O90+O94</f>
        <v>178094.29233333335</v>
      </c>
      <c r="P95" s="484">
        <f>P23+P32+P38+P43+P50+P57+P62+P75+P78+P81+P90+P94</f>
        <v>232865.69200000004</v>
      </c>
      <c r="Q95" s="698">
        <v>56</v>
      </c>
      <c r="R95" s="483"/>
      <c r="S95" s="483">
        <f>S23+S32+S38+S43+S50+S57+S62+S75+S78+S81+S83+S90+S94</f>
        <v>39252.058333333327</v>
      </c>
      <c r="T95" s="483" t="e">
        <f>T23+T32+T38+T43+#REF!+T50+T57+T62+T75+T78+T81+T83+T90+T94</f>
        <v>#REF!</v>
      </c>
      <c r="U95" s="483" t="e">
        <f>U23+U32+U38+U43+#REF!+U50+U57+U62+U75+U78+U81+U83+U90+U94</f>
        <v>#REF!</v>
      </c>
      <c r="V95" s="483" t="e">
        <f>V23+V32+V38+V43+#REF!+V50+V57+V62+V75+V78+V81+V83+V90+V94</f>
        <v>#REF!</v>
      </c>
      <c r="W95" s="483" t="e">
        <f>W23+W32+W38+W43+#REF!+W50+W57+W62+W75+W78+W81+W83+W90+W94</f>
        <v>#REF!</v>
      </c>
      <c r="X95" s="483">
        <f>SUM(X20:X94)</f>
        <v>44088.072222222188</v>
      </c>
      <c r="Y95" s="483"/>
      <c r="Z95" s="483">
        <f>Z23+Z32+Z38+Z43+Z50+Z57+Z62+Z75+Z78+Z81+Z83+Z90+Z94</f>
        <v>1237.2341666666666</v>
      </c>
      <c r="AA95" s="483"/>
      <c r="AB95" s="483">
        <f>AB23+AB32+AB38+AB43+AB50+AB57+AB62+AB75+AB78+AB81+AB83+AB90+AB94</f>
        <v>2994.4938888888892</v>
      </c>
      <c r="AC95" s="483"/>
      <c r="AD95" s="483">
        <f>AD23+AD32+AD38+AD43+AD50+AD57+AD62+AD75+AD78+AD81+AD83+AD90+AD94</f>
        <v>2059.4166666666665</v>
      </c>
      <c r="AE95" s="483"/>
      <c r="AF95" s="483">
        <f>AF23+AF32+AF38+AF43+AF50+AF57+AF62+AF75+AF78+AF81+AF83+AF90+AF94</f>
        <v>4131.4916666666668</v>
      </c>
      <c r="AG95" s="483"/>
      <c r="AH95" s="483">
        <f>AH23+AH32+AH38+AH43+AH50+AH57+AH62+AH75+AH78+AH81+AH83+AH90+AH94</f>
        <v>3936.1416666666664</v>
      </c>
      <c r="AI95" s="483"/>
      <c r="AJ95" s="483" t="e">
        <f>AJ23+AJ32+AJ38+AJ43+AJ50+AJ57+AJ62+AJ75+AJ78+AJ81+AJ83+AJ90+AJ94</f>
        <v>#REF!</v>
      </c>
      <c r="AK95" s="483"/>
      <c r="AL95" s="483" t="e">
        <f>AL23+AL32+AL38+AL43+AL50+AL57+AL62+AL75+AL78+AL81+AL83+AL90+AL94</f>
        <v>#REF!</v>
      </c>
      <c r="AM95" s="483"/>
      <c r="AN95" s="483"/>
      <c r="AO95" s="483"/>
      <c r="AP95" s="483"/>
      <c r="AQ95" s="483"/>
      <c r="AR95" s="483"/>
      <c r="AS95" s="483"/>
      <c r="AT95" s="483"/>
      <c r="AU95" s="483"/>
      <c r="AV95" s="483"/>
      <c r="AW95" s="483"/>
      <c r="AX95" s="483">
        <f>AX23+AX32+AX38+AX43+AX50+AX57+AX62+AX75+AX78+AX81+AX83+AX90+AX94</f>
        <v>33934.67083333333</v>
      </c>
      <c r="AY95" s="483"/>
      <c r="AZ95" s="483"/>
      <c r="BA95" s="483"/>
      <c r="BB95" s="483"/>
      <c r="BC95" s="483">
        <f>SUM(BC20:BC93)</f>
        <v>69774.781944444461</v>
      </c>
      <c r="BD95" s="483">
        <f>SUM(BD20:BD93)</f>
        <v>295384.91316666669</v>
      </c>
      <c r="BE95" s="483"/>
      <c r="BF95" s="483">
        <f>SUM(BF20:BF93)</f>
        <v>177230.94790000003</v>
      </c>
      <c r="BG95" s="483"/>
      <c r="BH95" s="483">
        <f>SUM(BH20:BH93)</f>
        <v>236307.93053333327</v>
      </c>
      <c r="BI95" s="483">
        <f>SUM(BI20:BI93)</f>
        <v>708923.79160000011</v>
      </c>
      <c r="BJ95" s="483">
        <f>SUM(BJ20:BJ93)</f>
        <v>351199.54616666667</v>
      </c>
      <c r="BK95" s="483"/>
      <c r="BL95" s="483">
        <f>SUM(BL20:BL93)</f>
        <v>210719.72769999999</v>
      </c>
      <c r="BM95" s="483"/>
      <c r="BN95" s="483">
        <f>SUM(BN20:BN93)</f>
        <v>280959.63693333342</v>
      </c>
      <c r="BO95" s="483">
        <f>SUM(BO20:BO93)</f>
        <v>842878.91079999995</v>
      </c>
      <c r="BP95" s="485" t="e">
        <f>BP94+BP81+BP78+BP75+BP62+BP57+BP50+#REF!+BP43+BP38+BP32+BP23+BP83+BP90</f>
        <v>#REF!</v>
      </c>
      <c r="BQ95" s="485" t="e">
        <f>BQ94+BQ81+BQ78+BQ75+BQ62+BQ57+BQ50+#REF!+BQ43+BQ38+BQ32+BQ23+BQ83+BQ90</f>
        <v>#REF!</v>
      </c>
      <c r="BR95" s="485" t="e">
        <f>BR94+BR81+BR78+BR75+BR62+BR57+BR50+#REF!+BR43+BR38+BR32+BR23+BR83+BR90</f>
        <v>#REF!</v>
      </c>
      <c r="BS95" s="485" t="e">
        <f>BS94+BS81+BS78+BS75+BS62+BS57+BS50+#REF!+BS43+BS38+BS32+BS23</f>
        <v>#REF!</v>
      </c>
      <c r="BT95" s="485" t="e">
        <f>BT94+BT81+BT78+BT75+BT62+BT57+BT50+#REF!+BT43+BT38+BT32+BT23</f>
        <v>#REF!</v>
      </c>
      <c r="BU95" s="485" t="e">
        <f>BU94+BU81+BU78+BU75+BU62+BU57+BU50+#REF!+BU43+BU38+BU32+BU23+BU83+BU90</f>
        <v>#REF!</v>
      </c>
      <c r="BV95" s="485" t="e">
        <f>BV94+BV81+BV78+BV75+BV62+BV57+BV50+#REF!+BV43+BV38+BV32+BV23</f>
        <v>#REF!</v>
      </c>
      <c r="BW95" s="485" t="e">
        <f>BW94+BW81+BW78+BW75+BW62+BW57+BW50+#REF!+BW43+BW38+BW32+BW23+BW83+BW90</f>
        <v>#REF!</v>
      </c>
      <c r="BX95" s="485" t="e">
        <f>BX94+BX81+BX78+BX75+BX62+BX57+BX50+#REF!+BX43+BX38+BX32+BX23+BX83+BX90</f>
        <v>#REF!</v>
      </c>
    </row>
    <row r="96" spans="1:76" s="33" customFormat="1" ht="18.75">
      <c r="A96" s="699"/>
      <c r="B96" s="699"/>
      <c r="C96" s="699"/>
      <c r="D96" s="699"/>
      <c r="E96" s="703" t="s">
        <v>509</v>
      </c>
      <c r="F96" s="703" t="s">
        <v>510</v>
      </c>
      <c r="G96" s="705"/>
      <c r="H96" s="704">
        <v>14</v>
      </c>
      <c r="I96" s="705"/>
      <c r="J96" s="704">
        <v>14</v>
      </c>
      <c r="K96" s="482"/>
      <c r="L96" s="481">
        <v>0.78</v>
      </c>
      <c r="M96" s="483"/>
      <c r="N96" s="483"/>
      <c r="O96" s="484"/>
      <c r="P96" s="484"/>
      <c r="Q96" s="698"/>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3"/>
      <c r="AP96" s="483"/>
      <c r="AQ96" s="483"/>
      <c r="AR96" s="483"/>
      <c r="AS96" s="483"/>
      <c r="AT96" s="483"/>
      <c r="AU96" s="483"/>
      <c r="AV96" s="483"/>
      <c r="AW96" s="483"/>
      <c r="AX96" s="483"/>
      <c r="AY96" s="483"/>
      <c r="AZ96" s="483"/>
      <c r="BA96" s="483"/>
      <c r="BB96" s="483"/>
      <c r="BC96" s="483"/>
      <c r="BD96" s="483"/>
      <c r="BE96" s="483"/>
      <c r="BF96" s="483"/>
      <c r="BG96" s="483"/>
      <c r="BH96" s="483"/>
      <c r="BI96" s="483"/>
      <c r="BJ96" s="483"/>
      <c r="BK96" s="483"/>
      <c r="BL96" s="483"/>
      <c r="BM96" s="483"/>
      <c r="BN96" s="483"/>
      <c r="BO96" s="483"/>
      <c r="BP96" s="485"/>
      <c r="BQ96" s="485"/>
      <c r="BR96" s="485"/>
      <c r="BS96" s="485"/>
      <c r="BT96" s="485"/>
      <c r="BU96" s="485"/>
      <c r="BV96" s="485"/>
      <c r="BW96" s="485"/>
      <c r="BX96" s="485"/>
    </row>
    <row r="97" spans="1:76" s="33" customFormat="1" ht="18.75">
      <c r="A97" s="72"/>
      <c r="B97" s="72"/>
      <c r="C97" s="72"/>
      <c r="D97" s="72"/>
      <c r="E97" s="675" t="s">
        <v>394</v>
      </c>
      <c r="F97" s="675" t="s">
        <v>395</v>
      </c>
      <c r="G97" s="674">
        <v>10</v>
      </c>
      <c r="H97" s="674">
        <v>25</v>
      </c>
      <c r="I97" s="674">
        <v>10</v>
      </c>
      <c r="J97" s="674">
        <v>45</v>
      </c>
      <c r="K97" s="482"/>
      <c r="L97" s="486">
        <f>L27+L37+L41+L48+L56+L60+L66+L72+L80+L89+L92</f>
        <v>2.4999999999999996</v>
      </c>
      <c r="M97" s="487"/>
      <c r="N97" s="487"/>
      <c r="O97" s="482"/>
      <c r="P97" s="482"/>
      <c r="Q97" s="487"/>
      <c r="R97" s="487"/>
      <c r="S97" s="487"/>
      <c r="T97" s="487"/>
      <c r="U97" s="487"/>
      <c r="V97" s="487"/>
      <c r="W97" s="487"/>
      <c r="X97" s="487"/>
      <c r="Y97" s="487"/>
      <c r="Z97" s="487"/>
      <c r="AA97" s="487"/>
      <c r="AB97" s="487"/>
      <c r="AC97" s="487"/>
      <c r="AD97" s="487"/>
      <c r="AE97" s="487"/>
      <c r="AF97" s="487"/>
      <c r="AG97" s="487"/>
      <c r="AH97" s="487"/>
      <c r="AI97" s="487"/>
      <c r="AJ97" s="487"/>
      <c r="AK97" s="487"/>
      <c r="AL97" s="487"/>
      <c r="AM97" s="487"/>
      <c r="AN97" s="487"/>
      <c r="AO97" s="487"/>
      <c r="AP97" s="487"/>
      <c r="AQ97" s="487"/>
      <c r="AR97" s="487"/>
      <c r="AS97" s="487"/>
      <c r="AT97" s="487"/>
      <c r="AU97" s="487"/>
      <c r="AV97" s="487"/>
      <c r="AW97" s="487"/>
      <c r="AX97" s="487"/>
      <c r="AY97" s="487"/>
      <c r="AZ97" s="487"/>
      <c r="BA97" s="487"/>
      <c r="BB97" s="487"/>
      <c r="BC97" s="487"/>
      <c r="BD97" s="487"/>
      <c r="BE97" s="487"/>
      <c r="BF97" s="487"/>
      <c r="BG97" s="487"/>
      <c r="BH97" s="487"/>
      <c r="BI97" s="487"/>
      <c r="BJ97" s="487"/>
      <c r="BK97" s="487"/>
      <c r="BL97" s="487"/>
      <c r="BM97" s="487"/>
      <c r="BN97" s="487"/>
      <c r="BO97" s="487"/>
      <c r="BP97" s="488"/>
      <c r="BQ97" s="488"/>
      <c r="BR97" s="488"/>
      <c r="BS97" s="488"/>
      <c r="BT97" s="488"/>
      <c r="BU97" s="488"/>
      <c r="BV97" s="488"/>
      <c r="BW97" s="488"/>
      <c r="BX97" s="488"/>
    </row>
    <row r="98" spans="1:76" s="33" customFormat="1" ht="30.75" customHeight="1">
      <c r="A98" s="49">
        <v>13</v>
      </c>
      <c r="B98" s="489" t="s">
        <v>10</v>
      </c>
      <c r="C98" s="47" t="s">
        <v>20</v>
      </c>
      <c r="D98" s="69">
        <v>2</v>
      </c>
      <c r="E98" s="47" t="s">
        <v>396</v>
      </c>
      <c r="F98" s="47"/>
      <c r="G98" s="68"/>
      <c r="H98" s="68"/>
      <c r="I98" s="68"/>
      <c r="J98" s="86">
        <f>L98*K98</f>
        <v>18</v>
      </c>
      <c r="K98" s="69">
        <v>36</v>
      </c>
      <c r="L98" s="74">
        <v>0.5</v>
      </c>
      <c r="M98" s="85">
        <v>6959</v>
      </c>
      <c r="N98" s="58">
        <f>M98*L98</f>
        <v>3479.5</v>
      </c>
      <c r="O98" s="65">
        <f>'[2]коэф. Школа (2)'!J74</f>
        <v>3923.5</v>
      </c>
      <c r="P98" s="64">
        <f>'[2]коэф. Школа (2)'!T74</f>
        <v>5296.7250000000004</v>
      </c>
      <c r="Q98" s="63"/>
      <c r="R98" s="62">
        <v>0.25</v>
      </c>
      <c r="S98" s="59">
        <f>N98*R98</f>
        <v>869.875</v>
      </c>
      <c r="T98" s="61"/>
      <c r="U98" s="59"/>
      <c r="V98" s="60"/>
      <c r="W98" s="59"/>
      <c r="X98" s="58">
        <f>S98+U98+W98</f>
        <v>869.875</v>
      </c>
      <c r="Y98" s="57"/>
      <c r="Z98" s="48"/>
      <c r="AA98" s="57"/>
      <c r="AB98" s="56"/>
      <c r="AC98" s="57"/>
      <c r="AD98" s="48"/>
      <c r="AE98" s="57"/>
      <c r="AF98" s="48"/>
      <c r="AG98" s="57"/>
      <c r="AH98" s="48"/>
      <c r="AI98" s="48"/>
      <c r="AJ98" s="54"/>
      <c r="AK98" s="55"/>
      <c r="AL98" s="48"/>
      <c r="AM98" s="55"/>
      <c r="AN98" s="71"/>
      <c r="AO98" s="55"/>
      <c r="AP98" s="54"/>
      <c r="AQ98" s="55">
        <v>0.15</v>
      </c>
      <c r="AR98" s="54">
        <f>N98*AQ98</f>
        <v>521.92499999999995</v>
      </c>
      <c r="AS98" s="55"/>
      <c r="AT98" s="54"/>
      <c r="AU98" s="55"/>
      <c r="AV98" s="54"/>
      <c r="AW98" s="70"/>
      <c r="AX98" s="54"/>
      <c r="AY98" s="55"/>
      <c r="AZ98" s="54"/>
      <c r="BA98" s="55"/>
      <c r="BB98" s="54"/>
      <c r="BC98" s="53">
        <f>Z98+AB98+AD98+AF98+AH98+AJ98+AL98+AN98+AP98+AR98+AT98+AV98+AX98+AZ98+BB98</f>
        <v>521.92499999999995</v>
      </c>
      <c r="BD98" s="52">
        <f>O98+X98+BC98</f>
        <v>5315.3</v>
      </c>
      <c r="BE98" s="50">
        <v>0.6</v>
      </c>
      <c r="BF98" s="48">
        <f>BD98*BE98</f>
        <v>3189.18</v>
      </c>
      <c r="BG98" s="50">
        <v>0.8</v>
      </c>
      <c r="BH98" s="48">
        <f>BD98*BG98</f>
        <v>4252.2400000000007</v>
      </c>
      <c r="BI98" s="52">
        <f>BD98+BF98+BH98</f>
        <v>12756.720000000001</v>
      </c>
      <c r="BJ98" s="51">
        <f>P98+X98+BC98</f>
        <v>6688.5250000000005</v>
      </c>
      <c r="BK98" s="50">
        <v>0.6</v>
      </c>
      <c r="BL98" s="48">
        <f>BJ98*BK98</f>
        <v>4013.1150000000002</v>
      </c>
      <c r="BM98" s="50">
        <v>0.8</v>
      </c>
      <c r="BN98" s="48">
        <f>BJ98*BM98</f>
        <v>5350.8200000000006</v>
      </c>
      <c r="BO98" s="51">
        <f>BJ98+BL98+BN98</f>
        <v>16052.460000000003</v>
      </c>
      <c r="BP98" s="461">
        <f>BO98*(25/100)</f>
        <v>4013.1150000000007</v>
      </c>
      <c r="BQ98" s="42">
        <f>BO98+BP98</f>
        <v>20065.575000000004</v>
      </c>
      <c r="BR98" s="42">
        <f>BQ98*12</f>
        <v>240786.90000000005</v>
      </c>
      <c r="BS98" s="42"/>
      <c r="BT98" s="42">
        <v>0</v>
      </c>
      <c r="BU98" s="42">
        <f>SUM(BR98:BS98)</f>
        <v>240786.90000000005</v>
      </c>
      <c r="BV98" s="41">
        <v>0</v>
      </c>
      <c r="BW98" s="40">
        <f>SUM(BU98:BV98)</f>
        <v>240786.90000000005</v>
      </c>
      <c r="BX98" s="40">
        <f>BW98*30.2%</f>
        <v>72717.64380000002</v>
      </c>
    </row>
    <row r="99" spans="1:76" s="33" customFormat="1" ht="31.5">
      <c r="A99" s="49">
        <v>14</v>
      </c>
      <c r="B99" s="489" t="s">
        <v>439</v>
      </c>
      <c r="C99" s="47" t="s">
        <v>19</v>
      </c>
      <c r="D99" s="69">
        <v>2</v>
      </c>
      <c r="E99" s="47" t="s">
        <v>15</v>
      </c>
      <c r="F99" s="47"/>
      <c r="G99" s="68"/>
      <c r="H99" s="68"/>
      <c r="I99" s="68"/>
      <c r="J99" s="86">
        <f>L99*K99</f>
        <v>10.799999999999999</v>
      </c>
      <c r="K99" s="69">
        <v>36</v>
      </c>
      <c r="L99" s="74">
        <v>0.3</v>
      </c>
      <c r="M99" s="85">
        <v>9505</v>
      </c>
      <c r="N99" s="58">
        <f>M99*L99</f>
        <v>2851.5</v>
      </c>
      <c r="O99" s="65">
        <f>'[2]коэф. Школа (2)'!J75</f>
        <v>2682.6</v>
      </c>
      <c r="P99" s="64">
        <f>'[2]коэф. Школа (2)'!T75</f>
        <v>3621.51</v>
      </c>
      <c r="Q99" s="63"/>
      <c r="R99" s="62">
        <v>0.25</v>
      </c>
      <c r="S99" s="59">
        <f>N99*R99</f>
        <v>712.875</v>
      </c>
      <c r="T99" s="61"/>
      <c r="U99" s="59"/>
      <c r="V99" s="60"/>
      <c r="W99" s="59"/>
      <c r="X99" s="58">
        <f>S99+U99+W99</f>
        <v>712.875</v>
      </c>
      <c r="Y99" s="57"/>
      <c r="Z99" s="48"/>
      <c r="AA99" s="57"/>
      <c r="AB99" s="56"/>
      <c r="AC99" s="57"/>
      <c r="AD99" s="48"/>
      <c r="AE99" s="57"/>
      <c r="AF99" s="48"/>
      <c r="AG99" s="57"/>
      <c r="AH99" s="48"/>
      <c r="AI99" s="48"/>
      <c r="AJ99" s="54"/>
      <c r="AK99" s="55"/>
      <c r="AL99" s="48"/>
      <c r="AM99" s="55"/>
      <c r="AN99" s="56"/>
      <c r="AO99" s="490">
        <v>0.05</v>
      </c>
      <c r="AP99" s="48">
        <f>N99*AO99</f>
        <v>142.57500000000002</v>
      </c>
      <c r="AQ99" s="55"/>
      <c r="AR99" s="48"/>
      <c r="AS99" s="55"/>
      <c r="AT99" s="54"/>
      <c r="AU99" s="55"/>
      <c r="AV99" s="54"/>
      <c r="AW99" s="50"/>
      <c r="AX99" s="48"/>
      <c r="AY99" s="55"/>
      <c r="AZ99" s="54"/>
      <c r="BA99" s="55"/>
      <c r="BB99" s="54"/>
      <c r="BC99" s="53">
        <f>Z99+AB99+AD99+AF99+AH99+AJ99+AL99+AN99+AP99+AR99+AT99+AV99+AX99+AZ99+BB99</f>
        <v>142.57500000000002</v>
      </c>
      <c r="BD99" s="52">
        <f>O99+X99+BC99</f>
        <v>3538.0499999999997</v>
      </c>
      <c r="BE99" s="50">
        <v>0.6</v>
      </c>
      <c r="BF99" s="48">
        <f>BD99*BE99</f>
        <v>2122.83</v>
      </c>
      <c r="BG99" s="50">
        <v>0.8</v>
      </c>
      <c r="BH99" s="48">
        <f>BD99*BG99</f>
        <v>2830.44</v>
      </c>
      <c r="BI99" s="52">
        <f>BD99+BF99+BH99</f>
        <v>8491.32</v>
      </c>
      <c r="BJ99" s="51">
        <f>P99+X99+BC99</f>
        <v>4476.96</v>
      </c>
      <c r="BK99" s="50">
        <v>0.6</v>
      </c>
      <c r="BL99" s="48">
        <f>BJ99*BK99</f>
        <v>2686.1759999999999</v>
      </c>
      <c r="BM99" s="50">
        <v>0.8</v>
      </c>
      <c r="BN99" s="48">
        <f>BJ99*BM99</f>
        <v>3581.5680000000002</v>
      </c>
      <c r="BO99" s="51">
        <f>BJ99+BL99+BN99</f>
        <v>10744.704000000002</v>
      </c>
      <c r="BP99" s="461">
        <f>BO99*(25/100)</f>
        <v>2686.1760000000004</v>
      </c>
      <c r="BQ99" s="42">
        <f>BO99+BP99</f>
        <v>13430.880000000001</v>
      </c>
      <c r="BR99" s="42">
        <f>BQ99*12</f>
        <v>161170.56</v>
      </c>
      <c r="BS99" s="42"/>
      <c r="BT99" s="42">
        <v>0</v>
      </c>
      <c r="BU99" s="42">
        <f>SUM(BR99:BS99)</f>
        <v>161170.56</v>
      </c>
      <c r="BV99" s="41">
        <v>0</v>
      </c>
      <c r="BW99" s="40">
        <f>SUM(BU99:BV99)</f>
        <v>161170.56</v>
      </c>
      <c r="BX99" s="40">
        <f>BW99*30.2%</f>
        <v>48673.509119999995</v>
      </c>
    </row>
    <row r="100" spans="1:76" s="33" customFormat="1" ht="31.5">
      <c r="A100" s="49">
        <v>15</v>
      </c>
      <c r="B100" s="491" t="s">
        <v>18</v>
      </c>
      <c r="C100" s="48" t="s">
        <v>17</v>
      </c>
      <c r="D100" s="48">
        <v>4</v>
      </c>
      <c r="E100" s="48" t="s">
        <v>15</v>
      </c>
      <c r="F100" s="47"/>
      <c r="G100" s="68"/>
      <c r="H100" s="68"/>
      <c r="I100" s="68"/>
      <c r="J100" s="86">
        <f>L100*K100</f>
        <v>18</v>
      </c>
      <c r="K100" s="69">
        <v>36</v>
      </c>
      <c r="L100" s="74">
        <v>0.5</v>
      </c>
      <c r="M100" s="85">
        <v>9505</v>
      </c>
      <c r="N100" s="58">
        <f>M100*L100</f>
        <v>4752.5</v>
      </c>
      <c r="O100" s="65">
        <f>'[2]коэф. Школа (2)'!J76</f>
        <v>5141.6499999999996</v>
      </c>
      <c r="P100" s="64">
        <f>'[2]коэф. Школа (2)'!T76</f>
        <v>6706.5</v>
      </c>
      <c r="Q100" s="492"/>
      <c r="R100" s="50">
        <v>0.25</v>
      </c>
      <c r="S100" s="59">
        <f>N100*R100</f>
        <v>1188.125</v>
      </c>
      <c r="T100" s="60"/>
      <c r="U100" s="59"/>
      <c r="V100" s="60"/>
      <c r="W100" s="59"/>
      <c r="X100" s="58">
        <f>S100+U100+W100</f>
        <v>1188.125</v>
      </c>
      <c r="Y100" s="55"/>
      <c r="Z100" s="48"/>
      <c r="AA100" s="55"/>
      <c r="AB100" s="56"/>
      <c r="AC100" s="55"/>
      <c r="AD100" s="48"/>
      <c r="AE100" s="55"/>
      <c r="AF100" s="48"/>
      <c r="AG100" s="55"/>
      <c r="AH100" s="48"/>
      <c r="AI100" s="48"/>
      <c r="AJ100" s="54"/>
      <c r="AK100" s="55"/>
      <c r="AL100" s="48"/>
      <c r="AM100" s="55"/>
      <c r="AN100" s="56"/>
      <c r="AO100" s="55"/>
      <c r="AP100" s="48"/>
      <c r="AQ100" s="50"/>
      <c r="AR100" s="48"/>
      <c r="AS100" s="55"/>
      <c r="AT100" s="54"/>
      <c r="AU100" s="55"/>
      <c r="AV100" s="54"/>
      <c r="AW100" s="50">
        <v>0.25</v>
      </c>
      <c r="AX100" s="48">
        <f>N100*AW100</f>
        <v>1188.125</v>
      </c>
      <c r="AY100" s="55"/>
      <c r="AZ100" s="54"/>
      <c r="BA100" s="55"/>
      <c r="BB100" s="54"/>
      <c r="BC100" s="53">
        <f>Z100+AB100+AD100+AF100+AH100+AJ100+AL100+AN100+AP100+AR100+AT100+AV100+AX100+AZ100+BB100</f>
        <v>1188.125</v>
      </c>
      <c r="BD100" s="52">
        <f>O100+X100+BC100</f>
        <v>7517.9</v>
      </c>
      <c r="BE100" s="50">
        <v>0.6</v>
      </c>
      <c r="BF100" s="48">
        <f>BD100*BE100</f>
        <v>4510.74</v>
      </c>
      <c r="BG100" s="50">
        <v>0.8</v>
      </c>
      <c r="BH100" s="48">
        <f>BD100*BG100</f>
        <v>6014.32</v>
      </c>
      <c r="BI100" s="52">
        <f>BD100+BF100+BH100</f>
        <v>18042.96</v>
      </c>
      <c r="BJ100" s="51">
        <f>P100+X100+BC100</f>
        <v>9082.75</v>
      </c>
      <c r="BK100" s="50">
        <v>0.6</v>
      </c>
      <c r="BL100" s="48">
        <f>BJ100*BK100</f>
        <v>5449.65</v>
      </c>
      <c r="BM100" s="50">
        <v>0.8</v>
      </c>
      <c r="BN100" s="48">
        <f>BJ100*BM100</f>
        <v>7266.2000000000007</v>
      </c>
      <c r="BO100" s="51">
        <f>BJ100+BL100+BN100</f>
        <v>21798.6</v>
      </c>
      <c r="BP100" s="461">
        <f>BO100*(25/100)</f>
        <v>5449.65</v>
      </c>
      <c r="BQ100" s="42">
        <f>BO100+BP100</f>
        <v>27248.25</v>
      </c>
      <c r="BR100" s="42">
        <f>BQ100*12</f>
        <v>326979</v>
      </c>
      <c r="BS100" s="42"/>
      <c r="BT100" s="42">
        <v>0</v>
      </c>
      <c r="BU100" s="42">
        <f>SUM(BR100:BS100)</f>
        <v>326979</v>
      </c>
      <c r="BV100" s="41">
        <v>0</v>
      </c>
      <c r="BW100" s="40">
        <f>SUM(BU100:BV100)</f>
        <v>326979</v>
      </c>
      <c r="BX100" s="40">
        <f>BW100*30.2%</f>
        <v>98747.657999999996</v>
      </c>
    </row>
    <row r="101" spans="1:76" s="33" customFormat="1" ht="30" customHeight="1">
      <c r="A101" s="49">
        <v>16</v>
      </c>
      <c r="B101" s="491" t="s">
        <v>491</v>
      </c>
      <c r="C101" s="677" t="s">
        <v>16</v>
      </c>
      <c r="D101" s="677">
        <v>4</v>
      </c>
      <c r="E101" s="677" t="s">
        <v>15</v>
      </c>
      <c r="F101" s="47"/>
      <c r="G101" s="68"/>
      <c r="H101" s="68"/>
      <c r="I101" s="68"/>
      <c r="J101" s="86">
        <v>3.6</v>
      </c>
      <c r="K101" s="678">
        <v>20</v>
      </c>
      <c r="L101" s="74">
        <v>0.2</v>
      </c>
      <c r="M101" s="85">
        <v>9505</v>
      </c>
      <c r="N101" s="58">
        <f>M101*L101</f>
        <v>1901</v>
      </c>
      <c r="O101" s="65">
        <f>'[2]коэф. Школа (2)'!J76</f>
        <v>5141.6499999999996</v>
      </c>
      <c r="P101" s="64">
        <f>'[2]коэф. Школа (2)'!T76</f>
        <v>6706.5</v>
      </c>
      <c r="Q101" s="492"/>
      <c r="R101" s="50">
        <v>0.25</v>
      </c>
      <c r="S101" s="59">
        <f>N101*R101</f>
        <v>475.25</v>
      </c>
      <c r="T101" s="60"/>
      <c r="U101" s="59"/>
      <c r="V101" s="60"/>
      <c r="W101" s="59"/>
      <c r="X101" s="58">
        <f>S101+U101+W101</f>
        <v>475.25</v>
      </c>
      <c r="Y101" s="55"/>
      <c r="Z101" s="677"/>
      <c r="AA101" s="55"/>
      <c r="AB101" s="679"/>
      <c r="AC101" s="55"/>
      <c r="AD101" s="677"/>
      <c r="AE101" s="55"/>
      <c r="AF101" s="677"/>
      <c r="AG101" s="55"/>
      <c r="AH101" s="677"/>
      <c r="AI101" s="677"/>
      <c r="AJ101" s="54"/>
      <c r="AK101" s="55"/>
      <c r="AL101" s="677"/>
      <c r="AM101" s="55"/>
      <c r="AN101" s="679"/>
      <c r="AO101" s="55">
        <v>0.05</v>
      </c>
      <c r="AP101" s="677">
        <f>N101*AO101</f>
        <v>95.050000000000011</v>
      </c>
      <c r="AQ101" s="50"/>
      <c r="AR101" s="677"/>
      <c r="AS101" s="55"/>
      <c r="AT101" s="54"/>
      <c r="AU101" s="55"/>
      <c r="AV101" s="54"/>
      <c r="AW101" s="50"/>
      <c r="AX101" s="677">
        <f>N101*AW101</f>
        <v>0</v>
      </c>
      <c r="AY101" s="55"/>
      <c r="AZ101" s="54"/>
      <c r="BA101" s="55"/>
      <c r="BB101" s="54"/>
      <c r="BC101" s="53">
        <f>Z101+AB101+AD101+AF101+AH101+AJ101+AL101+AN101+AP101+AR101+AT101+AV101+AX101+AZ101+BB101</f>
        <v>95.050000000000011</v>
      </c>
      <c r="BD101" s="52">
        <f>O101+X101+BC101</f>
        <v>5711.95</v>
      </c>
      <c r="BE101" s="50">
        <v>0.6</v>
      </c>
      <c r="BF101" s="677">
        <f>BD101*BE101</f>
        <v>3427.1699999999996</v>
      </c>
      <c r="BG101" s="50">
        <v>0.8</v>
      </c>
      <c r="BH101" s="677">
        <f>BD101*BG101</f>
        <v>4569.5600000000004</v>
      </c>
      <c r="BI101" s="52">
        <f>BD101+BF101+BH101</f>
        <v>13708.68</v>
      </c>
      <c r="BJ101" s="51">
        <f>P101+X101+BC101</f>
        <v>7276.8</v>
      </c>
      <c r="BK101" s="50">
        <v>0.6</v>
      </c>
      <c r="BL101" s="677">
        <f>BJ101*BK101</f>
        <v>4366.08</v>
      </c>
      <c r="BM101" s="50">
        <v>0.8</v>
      </c>
      <c r="BN101" s="677">
        <f>BJ101*BM101</f>
        <v>5821.4400000000005</v>
      </c>
      <c r="BO101" s="51">
        <f>BJ101+BL101+BN101</f>
        <v>17464.32</v>
      </c>
      <c r="BP101" s="461"/>
      <c r="BQ101" s="42"/>
      <c r="BR101" s="42"/>
      <c r="BS101" s="42"/>
      <c r="BT101" s="42"/>
      <c r="BU101" s="42"/>
      <c r="BV101" s="41"/>
      <c r="BW101" s="40"/>
      <c r="BX101" s="40"/>
    </row>
    <row r="102" spans="1:76" s="33" customFormat="1" ht="31.5">
      <c r="A102" s="49">
        <v>16</v>
      </c>
      <c r="B102" s="491" t="s">
        <v>491</v>
      </c>
      <c r="C102" s="677" t="s">
        <v>490</v>
      </c>
      <c r="D102" s="48">
        <v>4</v>
      </c>
      <c r="E102" s="48" t="s">
        <v>15</v>
      </c>
      <c r="F102" s="47"/>
      <c r="G102" s="68"/>
      <c r="H102" s="68"/>
      <c r="I102" s="68"/>
      <c r="J102" s="86">
        <v>3.6</v>
      </c>
      <c r="K102" s="69">
        <v>20</v>
      </c>
      <c r="L102" s="74">
        <v>0.2</v>
      </c>
      <c r="M102" s="85">
        <v>9505</v>
      </c>
      <c r="N102" s="58">
        <f>M102*L102</f>
        <v>1901</v>
      </c>
      <c r="O102" s="65">
        <f>'[2]коэф. Школа (2)'!J77</f>
        <v>2056.66</v>
      </c>
      <c r="P102" s="64">
        <f>'[2]коэф. Школа (2)'!T77</f>
        <v>2682.6000000000004</v>
      </c>
      <c r="Q102" s="492"/>
      <c r="R102" s="50">
        <v>0.25</v>
      </c>
      <c r="S102" s="59">
        <f>N102*R102</f>
        <v>475.25</v>
      </c>
      <c r="T102" s="60"/>
      <c r="U102" s="59"/>
      <c r="V102" s="60"/>
      <c r="W102" s="59"/>
      <c r="X102" s="58">
        <f>S102+U102+W102</f>
        <v>475.25</v>
      </c>
      <c r="Y102" s="55"/>
      <c r="Z102" s="48"/>
      <c r="AA102" s="55"/>
      <c r="AB102" s="56"/>
      <c r="AC102" s="55"/>
      <c r="AD102" s="48"/>
      <c r="AE102" s="55"/>
      <c r="AF102" s="48"/>
      <c r="AG102" s="55"/>
      <c r="AH102" s="48"/>
      <c r="AI102" s="48"/>
      <c r="AJ102" s="54"/>
      <c r="AK102" s="55"/>
      <c r="AL102" s="48"/>
      <c r="AM102" s="55"/>
      <c r="AN102" s="56"/>
      <c r="AO102" s="55">
        <v>0.05</v>
      </c>
      <c r="AP102" s="48">
        <f>N102*AO102</f>
        <v>95.050000000000011</v>
      </c>
      <c r="AQ102" s="50"/>
      <c r="AR102" s="48"/>
      <c r="AS102" s="55"/>
      <c r="AT102" s="54"/>
      <c r="AU102" s="55"/>
      <c r="AV102" s="54"/>
      <c r="AW102" s="50"/>
      <c r="AX102" s="48">
        <f>N102*AW102</f>
        <v>0</v>
      </c>
      <c r="AY102" s="55"/>
      <c r="AZ102" s="54"/>
      <c r="BA102" s="55"/>
      <c r="BB102" s="54"/>
      <c r="BC102" s="53">
        <f>Z102+AB102+AD102+AF102+AH102+AJ102+AL102+AN102+AP102+AR102+AT102+AV102+AX102+AZ102+BB102</f>
        <v>95.050000000000011</v>
      </c>
      <c r="BD102" s="52">
        <f>O102+X102+BC102</f>
        <v>2626.96</v>
      </c>
      <c r="BE102" s="50">
        <v>0.6</v>
      </c>
      <c r="BF102" s="48">
        <f>BD102*BE102</f>
        <v>1576.1759999999999</v>
      </c>
      <c r="BG102" s="50">
        <v>0.8</v>
      </c>
      <c r="BH102" s="48">
        <f>BD102*BG102</f>
        <v>2101.5680000000002</v>
      </c>
      <c r="BI102" s="52">
        <f>BD102+BF102+BH102</f>
        <v>6304.7040000000006</v>
      </c>
      <c r="BJ102" s="51">
        <f>P102+X102+BC102</f>
        <v>3252.9000000000005</v>
      </c>
      <c r="BK102" s="50">
        <v>0.6</v>
      </c>
      <c r="BL102" s="48">
        <f>BJ102*BK102</f>
        <v>1951.7400000000002</v>
      </c>
      <c r="BM102" s="50">
        <v>0.8</v>
      </c>
      <c r="BN102" s="48">
        <f>BJ102*BM102</f>
        <v>2602.3200000000006</v>
      </c>
      <c r="BO102" s="51">
        <f>BJ102+BL102+BN102</f>
        <v>7806.9600000000019</v>
      </c>
      <c r="BP102" s="461"/>
      <c r="BQ102" s="42"/>
      <c r="BR102" s="42"/>
      <c r="BS102" s="42"/>
      <c r="BT102" s="42"/>
      <c r="BU102" s="42"/>
      <c r="BV102" s="41"/>
      <c r="BW102" s="40"/>
      <c r="BX102" s="40"/>
    </row>
    <row r="103" spans="1:76" s="43" customFormat="1" ht="18.75">
      <c r="A103" s="971" t="s">
        <v>14</v>
      </c>
      <c r="B103" s="971"/>
      <c r="C103" s="971"/>
      <c r="D103" s="971"/>
      <c r="E103" s="971"/>
      <c r="F103" s="971"/>
      <c r="G103" s="493"/>
      <c r="H103" s="493"/>
      <c r="I103" s="493"/>
      <c r="J103" s="494">
        <f>SUM(J91:J93)</f>
        <v>31</v>
      </c>
      <c r="K103" s="494"/>
      <c r="L103" s="494">
        <f>SUM(L98:L102)</f>
        <v>1.7</v>
      </c>
      <c r="M103" s="494"/>
      <c r="N103" s="494">
        <f>SUM(N98:N102)</f>
        <v>14885.5</v>
      </c>
      <c r="O103" s="494">
        <f>SUM(O98:O102)</f>
        <v>18946.060000000001</v>
      </c>
      <c r="P103" s="494">
        <f>SUM(P98:P102)</f>
        <v>25013.834999999999</v>
      </c>
      <c r="Q103" s="494"/>
      <c r="R103" s="494"/>
      <c r="S103" s="494">
        <f t="shared" ref="S103:X103" si="189">SUM(S98:S102)</f>
        <v>3721.375</v>
      </c>
      <c r="T103" s="494">
        <f t="shared" si="189"/>
        <v>0</v>
      </c>
      <c r="U103" s="494">
        <f t="shared" si="189"/>
        <v>0</v>
      </c>
      <c r="V103" s="494">
        <f t="shared" si="189"/>
        <v>0</v>
      </c>
      <c r="W103" s="494">
        <f t="shared" si="189"/>
        <v>0</v>
      </c>
      <c r="X103" s="494">
        <f t="shared" si="189"/>
        <v>3721.375</v>
      </c>
      <c r="Y103" s="494"/>
      <c r="Z103" s="494"/>
      <c r="AA103" s="494"/>
      <c r="AB103" s="494"/>
      <c r="AC103" s="494"/>
      <c r="AD103" s="494"/>
      <c r="AE103" s="494"/>
      <c r="AF103" s="494"/>
      <c r="AG103" s="494"/>
      <c r="AH103" s="494"/>
      <c r="AI103" s="494"/>
      <c r="AJ103" s="494"/>
      <c r="AK103" s="494"/>
      <c r="AL103" s="494"/>
      <c r="AM103" s="494"/>
      <c r="AN103" s="494"/>
      <c r="AO103" s="494"/>
      <c r="AP103" s="494">
        <f>SUM(AP98:AP102)</f>
        <v>332.67500000000007</v>
      </c>
      <c r="AQ103" s="494"/>
      <c r="AR103" s="494"/>
      <c r="AS103" s="494"/>
      <c r="AT103" s="494"/>
      <c r="AU103" s="494"/>
      <c r="AV103" s="494"/>
      <c r="AW103" s="494"/>
      <c r="AX103" s="494">
        <f>SUM(AX98:AX102)</f>
        <v>1188.125</v>
      </c>
      <c r="AY103" s="494"/>
      <c r="AZ103" s="494"/>
      <c r="BA103" s="494"/>
      <c r="BB103" s="494"/>
      <c r="BC103" s="494">
        <f>SUM(BC98:BC102)</f>
        <v>2042.7249999999999</v>
      </c>
      <c r="BD103" s="494">
        <f>SUM(BD98:BD102)</f>
        <v>24710.16</v>
      </c>
      <c r="BE103" s="494"/>
      <c r="BF103" s="494">
        <f>SUM(BF98:BF102)</f>
        <v>14826.096</v>
      </c>
      <c r="BG103" s="494"/>
      <c r="BH103" s="494">
        <f>SUM(BH98:BH102)</f>
        <v>19768.128000000001</v>
      </c>
      <c r="BI103" s="494">
        <f>SUM(BI98:BI102)</f>
        <v>59304.383999999998</v>
      </c>
      <c r="BJ103" s="494">
        <f>SUM(BJ98:BJ102)</f>
        <v>30777.935000000001</v>
      </c>
      <c r="BK103" s="494"/>
      <c r="BL103" s="494">
        <f>SUM(BL98:BL102)</f>
        <v>18466.761000000002</v>
      </c>
      <c r="BM103" s="494"/>
      <c r="BN103" s="494">
        <f>SUM(BN98:BN102)</f>
        <v>24622.348000000002</v>
      </c>
      <c r="BO103" s="494">
        <f>SUM(BO98:BO102)</f>
        <v>73867.044000000009</v>
      </c>
      <c r="BP103" s="495"/>
      <c r="BQ103" s="46"/>
      <c r="BR103" s="46"/>
      <c r="BS103" s="46"/>
      <c r="BT103" s="46"/>
      <c r="BU103" s="46"/>
      <c r="BV103" s="45"/>
      <c r="BW103" s="44"/>
      <c r="BX103" s="44"/>
    </row>
    <row r="104" spans="1:76" s="33" customFormat="1" ht="31.5">
      <c r="A104" s="49">
        <v>17</v>
      </c>
      <c r="B104" s="491" t="s">
        <v>13</v>
      </c>
      <c r="C104" s="48" t="s">
        <v>12</v>
      </c>
      <c r="D104" s="54">
        <v>4</v>
      </c>
      <c r="E104" s="48" t="s">
        <v>440</v>
      </c>
      <c r="F104" s="47"/>
      <c r="G104" s="68"/>
      <c r="H104" s="68"/>
      <c r="I104" s="68"/>
      <c r="J104" s="86"/>
      <c r="K104" s="69"/>
      <c r="L104" s="74">
        <v>1</v>
      </c>
      <c r="M104" s="85">
        <v>8341</v>
      </c>
      <c r="N104" s="58">
        <f>M104*L104</f>
        <v>8341</v>
      </c>
      <c r="O104" s="65">
        <f>'[2]коэф. Школа (2)'!J78</f>
        <v>9024.0499999999993</v>
      </c>
      <c r="P104" s="64">
        <f>'коэф. Школа'!T84</f>
        <v>11770.5</v>
      </c>
      <c r="Q104" s="492"/>
      <c r="R104" s="50">
        <v>0.25</v>
      </c>
      <c r="S104" s="59">
        <f t="shared" ref="S104:S114" si="190">N104*R104</f>
        <v>2085.25</v>
      </c>
      <c r="T104" s="60"/>
      <c r="U104" s="59"/>
      <c r="V104" s="60"/>
      <c r="W104" s="59"/>
      <c r="X104" s="58">
        <f t="shared" ref="X104:X114" si="191">S104+U104+W104</f>
        <v>2085.25</v>
      </c>
      <c r="Y104" s="55"/>
      <c r="Z104" s="48"/>
      <c r="AA104" s="55"/>
      <c r="AB104" s="56"/>
      <c r="AC104" s="55"/>
      <c r="AD104" s="48"/>
      <c r="AE104" s="55"/>
      <c r="AF104" s="48"/>
      <c r="AG104" s="55"/>
      <c r="AH104" s="48"/>
      <c r="AI104" s="48"/>
      <c r="AJ104" s="54"/>
      <c r="AK104" s="55"/>
      <c r="AL104" s="48"/>
      <c r="AM104" s="55"/>
      <c r="AN104" s="56"/>
      <c r="AO104" s="55"/>
      <c r="AP104" s="48"/>
      <c r="AQ104" s="50"/>
      <c r="AR104" s="48"/>
      <c r="AS104" s="55"/>
      <c r="AT104" s="54"/>
      <c r="AU104" s="55"/>
      <c r="AV104" s="54"/>
      <c r="AW104" s="50">
        <v>0.25</v>
      </c>
      <c r="AX104" s="48">
        <f>N104*AW104</f>
        <v>2085.25</v>
      </c>
      <c r="AY104" s="55"/>
      <c r="AZ104" s="54"/>
      <c r="BA104" s="55"/>
      <c r="BB104" s="54"/>
      <c r="BC104" s="53">
        <f>Z104+AB104+AD104+AF104+AH104+AJ104+AL104+AN104+AP104+AR104+AT104+AV104+AX104+AZ104+BB104</f>
        <v>2085.25</v>
      </c>
      <c r="BD104" s="52">
        <f>O104+X104+BC104</f>
        <v>13194.55</v>
      </c>
      <c r="BE104" s="50">
        <v>0.6</v>
      </c>
      <c r="BF104" s="48">
        <f>BD104*BE104</f>
        <v>7916.73</v>
      </c>
      <c r="BG104" s="50">
        <v>0.8</v>
      </c>
      <c r="BH104" s="48">
        <f>BD104*BG104</f>
        <v>10555.64</v>
      </c>
      <c r="BI104" s="52">
        <f>BD104+BF104+BH104</f>
        <v>31666.92</v>
      </c>
      <c r="BJ104" s="51">
        <f>P104+X104+BC104</f>
        <v>15941</v>
      </c>
      <c r="BK104" s="50">
        <v>0.6</v>
      </c>
      <c r="BL104" s="48">
        <f>BJ104*BK104</f>
        <v>9564.6</v>
      </c>
      <c r="BM104" s="50">
        <v>0.8</v>
      </c>
      <c r="BN104" s="48">
        <f>BJ104*BM104</f>
        <v>12752.800000000001</v>
      </c>
      <c r="BO104" s="51">
        <f>BJ104+BL104+BN104</f>
        <v>38258.400000000001</v>
      </c>
      <c r="BP104" s="461">
        <f>BO104*(25/100)</f>
        <v>9564.6</v>
      </c>
      <c r="BQ104" s="42">
        <f>BO104+BP104</f>
        <v>47823</v>
      </c>
      <c r="BR104" s="42">
        <f>BQ104*12</f>
        <v>573876</v>
      </c>
      <c r="BS104" s="42"/>
      <c r="BT104" s="42">
        <v>0</v>
      </c>
      <c r="BU104" s="42">
        <f>SUM(BR104:BS104)</f>
        <v>573876</v>
      </c>
      <c r="BV104" s="41">
        <v>0</v>
      </c>
      <c r="BW104" s="40">
        <f>SUM(BU104:BV104)</f>
        <v>573876</v>
      </c>
      <c r="BX104" s="40">
        <f>BW104*30.2%</f>
        <v>173310.552</v>
      </c>
    </row>
    <row r="105" spans="1:76" s="33" customFormat="1" ht="15.75">
      <c r="A105" s="49">
        <v>18</v>
      </c>
      <c r="B105" s="491" t="s">
        <v>444</v>
      </c>
      <c r="C105" s="48" t="s">
        <v>397</v>
      </c>
      <c r="D105" s="54">
        <v>4</v>
      </c>
      <c r="E105" s="677" t="s">
        <v>396</v>
      </c>
      <c r="F105" s="496"/>
      <c r="G105" s="68"/>
      <c r="H105" s="68"/>
      <c r="I105" s="68"/>
      <c r="J105" s="86"/>
      <c r="K105" s="69"/>
      <c r="L105" s="74">
        <v>0.5</v>
      </c>
      <c r="M105" s="85">
        <v>8341</v>
      </c>
      <c r="N105" s="58">
        <f t="shared" ref="N105:N114" si="192">M105*L105</f>
        <v>4170.5</v>
      </c>
      <c r="O105" s="65">
        <f>'[2]коэф. Школа (2)'!J79</f>
        <v>5141.6499999999996</v>
      </c>
      <c r="P105" s="64">
        <f>'коэф. Школа'!T85</f>
        <v>6706.5</v>
      </c>
      <c r="Q105" s="492"/>
      <c r="R105" s="50">
        <v>0.25</v>
      </c>
      <c r="S105" s="59">
        <f t="shared" si="190"/>
        <v>1042.625</v>
      </c>
      <c r="T105" s="60"/>
      <c r="U105" s="59"/>
      <c r="V105" s="60"/>
      <c r="W105" s="59"/>
      <c r="X105" s="58">
        <f t="shared" si="191"/>
        <v>1042.625</v>
      </c>
      <c r="Y105" s="55"/>
      <c r="Z105" s="48"/>
      <c r="AA105" s="55"/>
      <c r="AB105" s="56"/>
      <c r="AC105" s="55"/>
      <c r="AD105" s="48"/>
      <c r="AE105" s="55"/>
      <c r="AF105" s="48"/>
      <c r="AG105" s="55"/>
      <c r="AH105" s="48"/>
      <c r="AI105" s="48"/>
      <c r="AJ105" s="54"/>
      <c r="AK105" s="55"/>
      <c r="AL105" s="48"/>
      <c r="AM105" s="55"/>
      <c r="AN105" s="56"/>
      <c r="AO105" s="55"/>
      <c r="AP105" s="48"/>
      <c r="AQ105" s="50">
        <v>0.15</v>
      </c>
      <c r="AR105" s="48"/>
      <c r="AS105" s="55"/>
      <c r="AT105" s="54"/>
      <c r="AU105" s="55"/>
      <c r="AV105" s="54"/>
      <c r="AW105" s="50">
        <v>0.25</v>
      </c>
      <c r="AX105" s="48">
        <f>N105*AW105</f>
        <v>1042.625</v>
      </c>
      <c r="AY105" s="55"/>
      <c r="AZ105" s="54"/>
      <c r="BA105" s="55"/>
      <c r="BB105" s="54"/>
      <c r="BC105" s="53">
        <f>Z105+AB105+AD105+AF105+AH105+AJ105+AL105+AN105+AP105+AR105+AT105+AV105+AX105+AZ105+BB105</f>
        <v>1042.625</v>
      </c>
      <c r="BD105" s="52">
        <f>O105+X105+BC105</f>
        <v>7226.9</v>
      </c>
      <c r="BE105" s="50">
        <v>0.6</v>
      </c>
      <c r="BF105" s="48">
        <f>BD105*BE105</f>
        <v>4336.1399999999994</v>
      </c>
      <c r="BG105" s="50">
        <v>0.8</v>
      </c>
      <c r="BH105" s="48">
        <f>BD105*BG105</f>
        <v>5781.52</v>
      </c>
      <c r="BI105" s="52">
        <f>BD105+BF105+BH105</f>
        <v>17344.559999999998</v>
      </c>
      <c r="BJ105" s="51">
        <f>P105+X105+BC105</f>
        <v>8791.75</v>
      </c>
      <c r="BK105" s="50">
        <v>0.6</v>
      </c>
      <c r="BL105" s="48">
        <f>BJ105*BK105</f>
        <v>5275.05</v>
      </c>
      <c r="BM105" s="50">
        <v>0.8</v>
      </c>
      <c r="BN105" s="48">
        <f>BJ105*BM105</f>
        <v>7033.4000000000005</v>
      </c>
      <c r="BO105" s="51">
        <f>BJ105+BL105+BN105</f>
        <v>21100.2</v>
      </c>
      <c r="BP105" s="461">
        <f>BO105*(25/100)</f>
        <v>5275.05</v>
      </c>
      <c r="BQ105" s="42">
        <f>BO105+BP105</f>
        <v>26375.25</v>
      </c>
      <c r="BR105" s="42">
        <f>BQ105*12</f>
        <v>316503</v>
      </c>
      <c r="BS105" s="42"/>
      <c r="BT105" s="42">
        <v>0</v>
      </c>
      <c r="BU105" s="42">
        <f>SUM(BR105:BS105)</f>
        <v>316503</v>
      </c>
      <c r="BV105" s="41">
        <v>0</v>
      </c>
      <c r="BW105" s="40">
        <f>SUM(BU105:BV105)</f>
        <v>316503</v>
      </c>
      <c r="BX105" s="40">
        <f>BW105*30.2%</f>
        <v>95583.906000000003</v>
      </c>
    </row>
    <row r="106" spans="1:76" s="33" customFormat="1" ht="15.75">
      <c r="A106" s="49">
        <v>19</v>
      </c>
      <c r="B106" s="491" t="s">
        <v>10</v>
      </c>
      <c r="C106" s="48" t="s">
        <v>397</v>
      </c>
      <c r="D106" s="54">
        <v>4</v>
      </c>
      <c r="E106" s="48" t="s">
        <v>440</v>
      </c>
      <c r="F106" s="496"/>
      <c r="G106" s="68"/>
      <c r="H106" s="68"/>
      <c r="I106" s="68"/>
      <c r="J106" s="86"/>
      <c r="K106" s="69"/>
      <c r="L106" s="74">
        <v>0.5</v>
      </c>
      <c r="M106" s="85">
        <v>8341</v>
      </c>
      <c r="N106" s="58">
        <f t="shared" si="192"/>
        <v>4170.5</v>
      </c>
      <c r="O106" s="65">
        <f>'[2]коэф. Школа (2)'!J80</f>
        <v>3923.5</v>
      </c>
      <c r="P106" s="64">
        <f>'коэф. Школа'!T86</f>
        <v>5296.7250000000004</v>
      </c>
      <c r="Q106" s="492"/>
      <c r="R106" s="50">
        <v>0.25</v>
      </c>
      <c r="S106" s="59">
        <f t="shared" si="190"/>
        <v>1042.625</v>
      </c>
      <c r="T106" s="60"/>
      <c r="U106" s="59"/>
      <c r="V106" s="60"/>
      <c r="W106" s="59"/>
      <c r="X106" s="58">
        <f t="shared" si="191"/>
        <v>1042.625</v>
      </c>
      <c r="Y106" s="55"/>
      <c r="Z106" s="48"/>
      <c r="AA106" s="55"/>
      <c r="AB106" s="56"/>
      <c r="AC106" s="55"/>
      <c r="AD106" s="48"/>
      <c r="AE106" s="55"/>
      <c r="AF106" s="48"/>
      <c r="AG106" s="55"/>
      <c r="AH106" s="48"/>
      <c r="AI106" s="48"/>
      <c r="AJ106" s="54"/>
      <c r="AK106" s="55"/>
      <c r="AL106" s="48"/>
      <c r="AM106" s="55"/>
      <c r="AN106" s="56"/>
      <c r="AO106" s="55"/>
      <c r="AP106" s="48"/>
      <c r="AQ106" s="55">
        <v>0.15</v>
      </c>
      <c r="AR106" s="54">
        <f>N106*AQ106</f>
        <v>625.57499999999993</v>
      </c>
      <c r="AS106" s="55"/>
      <c r="AT106" s="54"/>
      <c r="AU106" s="55"/>
      <c r="AV106" s="54"/>
      <c r="AW106" s="50"/>
      <c r="AX106" s="48"/>
      <c r="AY106" s="55"/>
      <c r="AZ106" s="54"/>
      <c r="BA106" s="55"/>
      <c r="BB106" s="54"/>
      <c r="BC106" s="53">
        <f>Z106+AB106+AD106+AF106+AH106+AJ106+AL106+AN106+AP106+AR106+AT106+AV106+AX106+AZ106+BB106</f>
        <v>625.57499999999993</v>
      </c>
      <c r="BD106" s="52">
        <f>O106+X106+BC106</f>
        <v>5591.7</v>
      </c>
      <c r="BE106" s="50">
        <v>0.6</v>
      </c>
      <c r="BF106" s="48">
        <f>BD106*BE106</f>
        <v>3355.02</v>
      </c>
      <c r="BG106" s="50">
        <v>0.8</v>
      </c>
      <c r="BH106" s="48">
        <f>BD106*BG106</f>
        <v>4473.3599999999997</v>
      </c>
      <c r="BI106" s="52">
        <f>BD106+BF106+BH106</f>
        <v>13420.079999999998</v>
      </c>
      <c r="BJ106" s="51">
        <f>P106+X106+BC106</f>
        <v>6964.9250000000002</v>
      </c>
      <c r="BK106" s="50">
        <v>0.6</v>
      </c>
      <c r="BL106" s="48">
        <f>BJ106*BK106</f>
        <v>4178.9549999999999</v>
      </c>
      <c r="BM106" s="50">
        <v>0.8</v>
      </c>
      <c r="BN106" s="48">
        <f>BJ106*BM106</f>
        <v>5571.9400000000005</v>
      </c>
      <c r="BO106" s="51">
        <f>BJ106+BL106+BN106</f>
        <v>16715.82</v>
      </c>
      <c r="BP106" s="461">
        <f>BO106*(25/100)</f>
        <v>4178.9549999999999</v>
      </c>
      <c r="BQ106" s="42">
        <f>BO106+BP106</f>
        <v>20894.775000000001</v>
      </c>
      <c r="BR106" s="42">
        <f>BQ106*12</f>
        <v>250737.30000000002</v>
      </c>
      <c r="BS106" s="42"/>
      <c r="BT106" s="42">
        <v>0</v>
      </c>
      <c r="BU106" s="42">
        <f>SUM(BR106:BS106)</f>
        <v>250737.30000000002</v>
      </c>
      <c r="BV106" s="41">
        <v>0</v>
      </c>
      <c r="BW106" s="40">
        <f>SUM(BU106:BV106)</f>
        <v>250737.30000000002</v>
      </c>
      <c r="BX106" s="40">
        <f>BW106*30.2%</f>
        <v>75722.664600000004</v>
      </c>
    </row>
    <row r="107" spans="1:76" s="33" customFormat="1" ht="47.25">
      <c r="A107" s="49">
        <v>20</v>
      </c>
      <c r="B107" s="491" t="s">
        <v>18</v>
      </c>
      <c r="C107" s="462" t="s">
        <v>441</v>
      </c>
      <c r="D107" s="54">
        <v>4</v>
      </c>
      <c r="E107" s="48" t="s">
        <v>15</v>
      </c>
      <c r="F107" s="497"/>
      <c r="G107" s="498"/>
      <c r="H107" s="498"/>
      <c r="I107" s="498"/>
      <c r="J107" s="86">
        <v>6</v>
      </c>
      <c r="K107" s="499"/>
      <c r="L107" s="74">
        <v>0.33</v>
      </c>
      <c r="M107" s="85">
        <v>9505</v>
      </c>
      <c r="N107" s="58">
        <f>M107*L107</f>
        <v>3136.65</v>
      </c>
      <c r="O107" s="500">
        <f>'[2]коэф. Школа (2)'!J81</f>
        <v>2950.86</v>
      </c>
      <c r="P107" s="64">
        <f>'коэф. Школа'!T87</f>
        <v>3983.6610000000005</v>
      </c>
      <c r="Q107" s="492"/>
      <c r="R107" s="50">
        <v>0.25</v>
      </c>
      <c r="S107" s="59">
        <f t="shared" si="190"/>
        <v>784.16250000000002</v>
      </c>
      <c r="T107" s="60"/>
      <c r="U107" s="59"/>
      <c r="V107" s="60"/>
      <c r="W107" s="59"/>
      <c r="X107" s="58">
        <f t="shared" si="191"/>
        <v>784.16250000000002</v>
      </c>
      <c r="Y107" s="55"/>
      <c r="Z107" s="48"/>
      <c r="AA107" s="55"/>
      <c r="AB107" s="56"/>
      <c r="AC107" s="55"/>
      <c r="AD107" s="48"/>
      <c r="AE107" s="55"/>
      <c r="AF107" s="48"/>
      <c r="AG107" s="55"/>
      <c r="AH107" s="48"/>
      <c r="AI107" s="48"/>
      <c r="AJ107" s="54"/>
      <c r="AK107" s="55"/>
      <c r="AL107" s="48"/>
      <c r="AM107" s="55"/>
      <c r="AN107" s="56"/>
      <c r="AO107" s="55"/>
      <c r="AP107" s="48"/>
      <c r="AQ107" s="55"/>
      <c r="AR107" s="54"/>
      <c r="AS107" s="55"/>
      <c r="AT107" s="54"/>
      <c r="AU107" s="55"/>
      <c r="AV107" s="54"/>
      <c r="AW107" s="50">
        <v>0.25</v>
      </c>
      <c r="AX107" s="48">
        <f t="shared" ref="AX107:AX112" si="193">N107*AW107</f>
        <v>784.16250000000002</v>
      </c>
      <c r="AY107" s="55"/>
      <c r="AZ107" s="54"/>
      <c r="BA107" s="55"/>
      <c r="BB107" s="54"/>
      <c r="BC107" s="53">
        <f t="shared" ref="BC107:BC114" si="194">Z107+AB107+AD107+AF107+AH107+AJ107+AL107+AN107+AP107+AR107+AT107+AV107+AX107+AZ107+BB107</f>
        <v>784.16250000000002</v>
      </c>
      <c r="BD107" s="52">
        <f t="shared" ref="BD107:BD114" si="195">O107+X107+BC107</f>
        <v>4519.1850000000004</v>
      </c>
      <c r="BE107" s="50">
        <v>0.6</v>
      </c>
      <c r="BF107" s="48">
        <f t="shared" ref="BF107:BF114" si="196">BD107*BE107</f>
        <v>2711.511</v>
      </c>
      <c r="BG107" s="50">
        <v>0.8</v>
      </c>
      <c r="BH107" s="48">
        <f t="shared" ref="BH107:BH114" si="197">BD107*BG107</f>
        <v>3615.3480000000004</v>
      </c>
      <c r="BI107" s="52">
        <f t="shared" ref="BI107:BI114" si="198">BD107+BF107+BH107</f>
        <v>10846.044</v>
      </c>
      <c r="BJ107" s="51">
        <f t="shared" ref="BJ107:BJ114" si="199">P107+X107+BC107</f>
        <v>5551.9860000000008</v>
      </c>
      <c r="BK107" s="50">
        <v>0.6</v>
      </c>
      <c r="BL107" s="48">
        <f t="shared" ref="BL107:BL114" si="200">BJ107*BK107</f>
        <v>3331.1916000000006</v>
      </c>
      <c r="BM107" s="50">
        <v>0.8</v>
      </c>
      <c r="BN107" s="48">
        <f t="shared" ref="BN107:BN114" si="201">BJ107*BM107</f>
        <v>4441.5888000000004</v>
      </c>
      <c r="BO107" s="51">
        <f t="shared" ref="BO107:BO114" si="202">BJ107+BL107+BN107</f>
        <v>13324.7664</v>
      </c>
      <c r="BP107" s="461"/>
      <c r="BQ107" s="42"/>
      <c r="BR107" s="42"/>
      <c r="BS107" s="42"/>
      <c r="BT107" s="42"/>
      <c r="BU107" s="42"/>
      <c r="BV107" s="41"/>
      <c r="BW107" s="40"/>
      <c r="BX107" s="40"/>
    </row>
    <row r="108" spans="1:76" s="33" customFormat="1" ht="47.25">
      <c r="A108" s="49">
        <v>21</v>
      </c>
      <c r="B108" s="491" t="s">
        <v>40</v>
      </c>
      <c r="C108" s="462" t="s">
        <v>441</v>
      </c>
      <c r="D108" s="54">
        <v>4</v>
      </c>
      <c r="E108" s="48" t="s">
        <v>15</v>
      </c>
      <c r="F108" s="497"/>
      <c r="G108" s="498"/>
      <c r="H108" s="498"/>
      <c r="I108" s="498"/>
      <c r="J108" s="86">
        <v>2</v>
      </c>
      <c r="K108" s="499"/>
      <c r="L108" s="74">
        <v>0.11</v>
      </c>
      <c r="M108" s="85">
        <v>9505</v>
      </c>
      <c r="N108" s="58">
        <f t="shared" si="192"/>
        <v>1045.55</v>
      </c>
      <c r="O108" s="500">
        <f>'[2]коэф. Школа (2)'!J82</f>
        <v>2950.86</v>
      </c>
      <c r="P108" s="64">
        <f>'коэф. Школа'!T88</f>
        <v>1327.8870000000002</v>
      </c>
      <c r="Q108" s="492"/>
      <c r="R108" s="50">
        <v>0.25</v>
      </c>
      <c r="S108" s="59">
        <f t="shared" si="190"/>
        <v>261.38749999999999</v>
      </c>
      <c r="T108" s="60"/>
      <c r="U108" s="59"/>
      <c r="V108" s="60"/>
      <c r="W108" s="59"/>
      <c r="X108" s="58">
        <f t="shared" si="191"/>
        <v>261.38749999999999</v>
      </c>
      <c r="Y108" s="55"/>
      <c r="Z108" s="48"/>
      <c r="AA108" s="55"/>
      <c r="AB108" s="56"/>
      <c r="AC108" s="55"/>
      <c r="AD108" s="48"/>
      <c r="AE108" s="55"/>
      <c r="AF108" s="48"/>
      <c r="AG108" s="55"/>
      <c r="AH108" s="48"/>
      <c r="AI108" s="48"/>
      <c r="AJ108" s="54"/>
      <c r="AK108" s="55"/>
      <c r="AL108" s="48"/>
      <c r="AM108" s="55"/>
      <c r="AN108" s="56"/>
      <c r="AO108" s="55"/>
      <c r="AP108" s="48"/>
      <c r="AQ108" s="55"/>
      <c r="AR108" s="54"/>
      <c r="AS108" s="55"/>
      <c r="AT108" s="54"/>
      <c r="AU108" s="55"/>
      <c r="AV108" s="54"/>
      <c r="AW108" s="50">
        <v>0.25</v>
      </c>
      <c r="AX108" s="48">
        <f t="shared" si="193"/>
        <v>261.38749999999999</v>
      </c>
      <c r="AY108" s="55"/>
      <c r="AZ108" s="54"/>
      <c r="BA108" s="55"/>
      <c r="BB108" s="54"/>
      <c r="BC108" s="53">
        <f t="shared" si="194"/>
        <v>261.38749999999999</v>
      </c>
      <c r="BD108" s="52">
        <f t="shared" si="195"/>
        <v>3473.6349999999998</v>
      </c>
      <c r="BE108" s="50">
        <v>0.6</v>
      </c>
      <c r="BF108" s="48">
        <f t="shared" si="196"/>
        <v>2084.1809999999996</v>
      </c>
      <c r="BG108" s="50">
        <v>0.8</v>
      </c>
      <c r="BH108" s="48">
        <f t="shared" si="197"/>
        <v>2778.9079999999999</v>
      </c>
      <c r="BI108" s="52">
        <f t="shared" si="198"/>
        <v>8336.7239999999983</v>
      </c>
      <c r="BJ108" s="51">
        <f t="shared" si="199"/>
        <v>1850.6620000000003</v>
      </c>
      <c r="BK108" s="50">
        <v>0.6</v>
      </c>
      <c r="BL108" s="48">
        <f t="shared" si="200"/>
        <v>1110.3972000000001</v>
      </c>
      <c r="BM108" s="50">
        <v>0.8</v>
      </c>
      <c r="BN108" s="48">
        <f t="shared" si="201"/>
        <v>1480.5296000000003</v>
      </c>
      <c r="BO108" s="51">
        <f t="shared" si="202"/>
        <v>4441.5888000000014</v>
      </c>
      <c r="BP108" s="461"/>
      <c r="BQ108" s="42"/>
      <c r="BR108" s="42"/>
      <c r="BS108" s="42"/>
      <c r="BT108" s="42"/>
      <c r="BU108" s="42"/>
      <c r="BV108" s="41"/>
      <c r="BW108" s="40"/>
      <c r="BX108" s="40"/>
    </row>
    <row r="109" spans="1:76" s="33" customFormat="1" ht="47.25">
      <c r="A109" s="49">
        <v>22</v>
      </c>
      <c r="B109" s="491" t="s">
        <v>493</v>
      </c>
      <c r="C109" s="462" t="s">
        <v>441</v>
      </c>
      <c r="D109" s="54">
        <v>4</v>
      </c>
      <c r="E109" s="48" t="s">
        <v>442</v>
      </c>
      <c r="F109" s="497"/>
      <c r="G109" s="498"/>
      <c r="H109" s="498"/>
      <c r="I109" s="498"/>
      <c r="J109" s="86">
        <v>6</v>
      </c>
      <c r="K109" s="499"/>
      <c r="L109" s="74">
        <v>0.44</v>
      </c>
      <c r="M109" s="85">
        <v>9505</v>
      </c>
      <c r="N109" s="58">
        <f t="shared" si="192"/>
        <v>4182.2</v>
      </c>
      <c r="O109" s="500">
        <f>'[2]коэф. Школа (2)'!J83</f>
        <v>983.62</v>
      </c>
      <c r="P109" s="64" t="e">
        <f>'коэф. Школа'!T89</f>
        <v>#REF!</v>
      </c>
      <c r="Q109" s="492"/>
      <c r="R109" s="50">
        <v>0.25</v>
      </c>
      <c r="S109" s="59">
        <f t="shared" si="190"/>
        <v>1045.55</v>
      </c>
      <c r="T109" s="60"/>
      <c r="U109" s="59"/>
      <c r="V109" s="60"/>
      <c r="W109" s="59"/>
      <c r="X109" s="58">
        <f t="shared" si="191"/>
        <v>1045.55</v>
      </c>
      <c r="Y109" s="55"/>
      <c r="Z109" s="48"/>
      <c r="AA109" s="55"/>
      <c r="AB109" s="56"/>
      <c r="AC109" s="55"/>
      <c r="AD109" s="48"/>
      <c r="AE109" s="55"/>
      <c r="AF109" s="48"/>
      <c r="AG109" s="55"/>
      <c r="AH109" s="48"/>
      <c r="AI109" s="48"/>
      <c r="AJ109" s="54"/>
      <c r="AK109" s="55"/>
      <c r="AL109" s="48"/>
      <c r="AM109" s="55"/>
      <c r="AN109" s="56"/>
      <c r="AO109" s="55"/>
      <c r="AP109" s="48"/>
      <c r="AQ109" s="55"/>
      <c r="AR109" s="54"/>
      <c r="AS109" s="55"/>
      <c r="AT109" s="54"/>
      <c r="AU109" s="55"/>
      <c r="AV109" s="54"/>
      <c r="AW109" s="50">
        <v>0.25</v>
      </c>
      <c r="AX109" s="48">
        <f t="shared" si="193"/>
        <v>1045.55</v>
      </c>
      <c r="AY109" s="55"/>
      <c r="AZ109" s="54"/>
      <c r="BA109" s="55"/>
      <c r="BB109" s="54"/>
      <c r="BC109" s="53">
        <f t="shared" si="194"/>
        <v>1045.55</v>
      </c>
      <c r="BD109" s="52">
        <f t="shared" si="195"/>
        <v>3074.7200000000003</v>
      </c>
      <c r="BE109" s="50">
        <v>0.6</v>
      </c>
      <c r="BF109" s="48">
        <f t="shared" si="196"/>
        <v>1844.8320000000001</v>
      </c>
      <c r="BG109" s="50">
        <v>0.8</v>
      </c>
      <c r="BH109" s="48">
        <f t="shared" si="197"/>
        <v>2459.7760000000003</v>
      </c>
      <c r="BI109" s="52">
        <f t="shared" si="198"/>
        <v>7379.3280000000013</v>
      </c>
      <c r="BJ109" s="51" t="e">
        <f t="shared" si="199"/>
        <v>#REF!</v>
      </c>
      <c r="BK109" s="50">
        <v>0.6</v>
      </c>
      <c r="BL109" s="48" t="e">
        <f t="shared" si="200"/>
        <v>#REF!</v>
      </c>
      <c r="BM109" s="50">
        <v>0.8</v>
      </c>
      <c r="BN109" s="48" t="e">
        <f t="shared" si="201"/>
        <v>#REF!</v>
      </c>
      <c r="BO109" s="51" t="e">
        <f t="shared" si="202"/>
        <v>#REF!</v>
      </c>
      <c r="BP109" s="461"/>
      <c r="BQ109" s="42"/>
      <c r="BR109" s="42"/>
      <c r="BS109" s="42"/>
      <c r="BT109" s="42"/>
      <c r="BU109" s="42"/>
      <c r="BV109" s="41"/>
      <c r="BW109" s="40"/>
      <c r="BX109" s="40"/>
    </row>
    <row r="110" spans="1:76" s="33" customFormat="1" ht="47.25">
      <c r="A110" s="49">
        <v>23</v>
      </c>
      <c r="B110" s="491" t="s">
        <v>33</v>
      </c>
      <c r="C110" s="462" t="s">
        <v>441</v>
      </c>
      <c r="D110" s="54">
        <v>4</v>
      </c>
      <c r="E110" s="48" t="s">
        <v>15</v>
      </c>
      <c r="F110" s="497"/>
      <c r="G110" s="498"/>
      <c r="H110" s="498"/>
      <c r="I110" s="498"/>
      <c r="J110" s="86">
        <v>6</v>
      </c>
      <c r="K110" s="499"/>
      <c r="L110" s="74">
        <v>0.33</v>
      </c>
      <c r="M110" s="85">
        <v>9505</v>
      </c>
      <c r="N110" s="58">
        <f t="shared" si="192"/>
        <v>3136.65</v>
      </c>
      <c r="O110" s="500">
        <f>'[2]коэф. Школа (2)'!J84</f>
        <v>2950.86</v>
      </c>
      <c r="P110" s="64">
        <f>'коэф. Школа'!T90</f>
        <v>3983.6610000000005</v>
      </c>
      <c r="Q110" s="492"/>
      <c r="R110" s="50">
        <v>0.25</v>
      </c>
      <c r="S110" s="59">
        <f t="shared" si="190"/>
        <v>784.16250000000002</v>
      </c>
      <c r="T110" s="60"/>
      <c r="U110" s="59"/>
      <c r="V110" s="60"/>
      <c r="W110" s="59"/>
      <c r="X110" s="58">
        <f t="shared" si="191"/>
        <v>784.16250000000002</v>
      </c>
      <c r="Y110" s="55"/>
      <c r="Z110" s="48"/>
      <c r="AA110" s="55"/>
      <c r="AB110" s="56"/>
      <c r="AC110" s="55"/>
      <c r="AD110" s="48"/>
      <c r="AE110" s="55"/>
      <c r="AF110" s="48"/>
      <c r="AG110" s="55"/>
      <c r="AH110" s="48"/>
      <c r="AI110" s="48"/>
      <c r="AJ110" s="54"/>
      <c r="AK110" s="55"/>
      <c r="AL110" s="48"/>
      <c r="AM110" s="55"/>
      <c r="AN110" s="56"/>
      <c r="AO110" s="55"/>
      <c r="AP110" s="48"/>
      <c r="AQ110" s="55"/>
      <c r="AR110" s="54"/>
      <c r="AS110" s="55"/>
      <c r="AT110" s="54"/>
      <c r="AU110" s="55"/>
      <c r="AV110" s="54"/>
      <c r="AW110" s="50">
        <v>0.25</v>
      </c>
      <c r="AX110" s="48">
        <f t="shared" si="193"/>
        <v>784.16250000000002</v>
      </c>
      <c r="AY110" s="55"/>
      <c r="AZ110" s="54"/>
      <c r="BA110" s="55"/>
      <c r="BB110" s="54"/>
      <c r="BC110" s="53">
        <f t="shared" si="194"/>
        <v>784.16250000000002</v>
      </c>
      <c r="BD110" s="52">
        <f t="shared" si="195"/>
        <v>4519.1850000000004</v>
      </c>
      <c r="BE110" s="50">
        <v>0.6</v>
      </c>
      <c r="BF110" s="48">
        <f t="shared" si="196"/>
        <v>2711.511</v>
      </c>
      <c r="BG110" s="50">
        <v>0.8</v>
      </c>
      <c r="BH110" s="48">
        <f t="shared" si="197"/>
        <v>3615.3480000000004</v>
      </c>
      <c r="BI110" s="52">
        <f t="shared" si="198"/>
        <v>10846.044</v>
      </c>
      <c r="BJ110" s="51">
        <f t="shared" si="199"/>
        <v>5551.9860000000008</v>
      </c>
      <c r="BK110" s="50">
        <v>0.6</v>
      </c>
      <c r="BL110" s="48">
        <f t="shared" si="200"/>
        <v>3331.1916000000006</v>
      </c>
      <c r="BM110" s="50">
        <v>0.8</v>
      </c>
      <c r="BN110" s="48">
        <f t="shared" si="201"/>
        <v>4441.5888000000004</v>
      </c>
      <c r="BO110" s="51">
        <f t="shared" si="202"/>
        <v>13324.7664</v>
      </c>
      <c r="BP110" s="461"/>
      <c r="BQ110" s="42"/>
      <c r="BR110" s="42"/>
      <c r="BS110" s="42"/>
      <c r="BT110" s="42"/>
      <c r="BU110" s="42"/>
      <c r="BV110" s="41"/>
      <c r="BW110" s="40"/>
      <c r="BX110" s="40"/>
    </row>
    <row r="111" spans="1:76" s="33" customFormat="1" ht="47.25">
      <c r="A111" s="49">
        <v>24</v>
      </c>
      <c r="B111" s="491" t="s">
        <v>11</v>
      </c>
      <c r="C111" s="462" t="s">
        <v>441</v>
      </c>
      <c r="D111" s="54">
        <v>4</v>
      </c>
      <c r="E111" s="48" t="s">
        <v>440</v>
      </c>
      <c r="F111" s="497"/>
      <c r="G111" s="498"/>
      <c r="H111" s="498"/>
      <c r="I111" s="498"/>
      <c r="J111" s="86">
        <v>2</v>
      </c>
      <c r="K111" s="499"/>
      <c r="L111" s="74">
        <v>0.11</v>
      </c>
      <c r="M111" s="85">
        <v>8341</v>
      </c>
      <c r="N111" s="58">
        <f t="shared" si="192"/>
        <v>917.51</v>
      </c>
      <c r="O111" s="500">
        <f>'[2]коэф. Школа (2)'!J85</f>
        <v>863.17</v>
      </c>
      <c r="P111" s="64">
        <f>'коэф. Школа'!T91</f>
        <v>1165.2795000000001</v>
      </c>
      <c r="Q111" s="492"/>
      <c r="R111" s="50">
        <v>0.25</v>
      </c>
      <c r="S111" s="59">
        <f t="shared" si="190"/>
        <v>229.3775</v>
      </c>
      <c r="T111" s="60"/>
      <c r="U111" s="59"/>
      <c r="V111" s="60"/>
      <c r="W111" s="59"/>
      <c r="X111" s="58">
        <f t="shared" si="191"/>
        <v>229.3775</v>
      </c>
      <c r="Y111" s="55"/>
      <c r="Z111" s="48"/>
      <c r="AA111" s="55"/>
      <c r="AB111" s="56"/>
      <c r="AC111" s="55"/>
      <c r="AD111" s="48"/>
      <c r="AE111" s="55"/>
      <c r="AF111" s="48"/>
      <c r="AG111" s="55"/>
      <c r="AH111" s="48"/>
      <c r="AI111" s="48"/>
      <c r="AJ111" s="54"/>
      <c r="AK111" s="55"/>
      <c r="AL111" s="48"/>
      <c r="AM111" s="55"/>
      <c r="AN111" s="56"/>
      <c r="AO111" s="55">
        <v>0.05</v>
      </c>
      <c r="AP111" s="48">
        <f>N111*AO111</f>
        <v>45.875500000000002</v>
      </c>
      <c r="AQ111" s="55"/>
      <c r="AR111" s="54"/>
      <c r="AS111" s="55"/>
      <c r="AT111" s="54"/>
      <c r="AU111" s="55"/>
      <c r="AV111" s="54"/>
      <c r="AW111" s="50"/>
      <c r="AX111" s="48"/>
      <c r="AY111" s="55"/>
      <c r="AZ111" s="54"/>
      <c r="BA111" s="55"/>
      <c r="BB111" s="54"/>
      <c r="BC111" s="53">
        <f t="shared" si="194"/>
        <v>45.875500000000002</v>
      </c>
      <c r="BD111" s="52">
        <f t="shared" si="195"/>
        <v>1138.423</v>
      </c>
      <c r="BE111" s="50">
        <v>0.6</v>
      </c>
      <c r="BF111" s="48">
        <f t="shared" si="196"/>
        <v>683.05380000000002</v>
      </c>
      <c r="BG111" s="50">
        <v>0.8</v>
      </c>
      <c r="BH111" s="48">
        <f t="shared" si="197"/>
        <v>910.73840000000007</v>
      </c>
      <c r="BI111" s="52">
        <f t="shared" si="198"/>
        <v>2732.2152000000001</v>
      </c>
      <c r="BJ111" s="51">
        <f t="shared" si="199"/>
        <v>1440.5325000000003</v>
      </c>
      <c r="BK111" s="50">
        <v>0.6</v>
      </c>
      <c r="BL111" s="48">
        <f t="shared" si="200"/>
        <v>864.31950000000018</v>
      </c>
      <c r="BM111" s="50">
        <v>0.8</v>
      </c>
      <c r="BN111" s="48">
        <f t="shared" si="201"/>
        <v>1152.4260000000002</v>
      </c>
      <c r="BO111" s="51">
        <f t="shared" si="202"/>
        <v>3457.2780000000002</v>
      </c>
      <c r="BP111" s="461"/>
      <c r="BQ111" s="42"/>
      <c r="BR111" s="42"/>
      <c r="BS111" s="42"/>
      <c r="BT111" s="42"/>
      <c r="BU111" s="42"/>
      <c r="BV111" s="41"/>
      <c r="BW111" s="40"/>
      <c r="BX111" s="40"/>
    </row>
    <row r="112" spans="1:76" ht="47.25">
      <c r="A112" s="417">
        <v>25</v>
      </c>
      <c r="B112" s="501" t="s">
        <v>494</v>
      </c>
      <c r="C112" s="462" t="s">
        <v>441</v>
      </c>
      <c r="D112" s="48">
        <v>4</v>
      </c>
      <c r="E112" s="680" t="s">
        <v>396</v>
      </c>
      <c r="F112" s="502"/>
      <c r="G112" s="502"/>
      <c r="H112" s="502"/>
      <c r="I112" s="502"/>
      <c r="J112" s="86">
        <v>6</v>
      </c>
      <c r="K112" s="503"/>
      <c r="L112" s="504">
        <v>0.33</v>
      </c>
      <c r="M112" s="85">
        <v>8341</v>
      </c>
      <c r="N112" s="505">
        <f t="shared" si="192"/>
        <v>2752.53</v>
      </c>
      <c r="O112" s="506">
        <f>'[2]коэф. Школа (2)'!J86</f>
        <v>2950.86</v>
      </c>
      <c r="P112" s="64">
        <f>'коэф. Школа'!T92</f>
        <v>3983.6610000000005</v>
      </c>
      <c r="Q112" s="417"/>
      <c r="R112" s="507">
        <v>0.25</v>
      </c>
      <c r="S112" s="417">
        <f t="shared" si="190"/>
        <v>688.13250000000005</v>
      </c>
      <c r="T112" s="417"/>
      <c r="U112" s="417"/>
      <c r="V112" s="417"/>
      <c r="W112" s="417"/>
      <c r="X112" s="58">
        <f t="shared" si="191"/>
        <v>688.13250000000005</v>
      </c>
      <c r="Y112" s="417"/>
      <c r="Z112" s="417"/>
      <c r="AA112" s="417"/>
      <c r="AB112" s="417"/>
      <c r="AC112" s="417"/>
      <c r="AD112" s="417"/>
      <c r="AE112" s="417"/>
      <c r="AF112" s="417"/>
      <c r="AG112" s="417"/>
      <c r="AH112" s="417"/>
      <c r="AI112" s="417"/>
      <c r="AJ112" s="417"/>
      <c r="AK112" s="417"/>
      <c r="AL112" s="417"/>
      <c r="AM112" s="417"/>
      <c r="AN112" s="417"/>
      <c r="AO112" s="55">
        <v>0.05</v>
      </c>
      <c r="AP112" s="48"/>
      <c r="AQ112" s="417"/>
      <c r="AR112" s="417"/>
      <c r="AS112" s="417"/>
      <c r="AT112" s="417"/>
      <c r="AU112" s="417"/>
      <c r="AV112" s="417"/>
      <c r="AW112" s="507"/>
      <c r="AX112" s="48">
        <f t="shared" si="193"/>
        <v>0</v>
      </c>
      <c r="AY112" s="417"/>
      <c r="AZ112" s="417"/>
      <c r="BA112" s="417"/>
      <c r="BB112" s="417"/>
      <c r="BC112" s="53">
        <f t="shared" si="194"/>
        <v>0</v>
      </c>
      <c r="BD112" s="52">
        <f t="shared" si="195"/>
        <v>3638.9925000000003</v>
      </c>
      <c r="BE112" s="50">
        <v>0.6</v>
      </c>
      <c r="BF112" s="48">
        <f t="shared" si="196"/>
        <v>2183.3955000000001</v>
      </c>
      <c r="BG112" s="50">
        <v>0.8</v>
      </c>
      <c r="BH112" s="48">
        <f t="shared" si="197"/>
        <v>2911.1940000000004</v>
      </c>
      <c r="BI112" s="52">
        <f t="shared" si="198"/>
        <v>8733.5820000000022</v>
      </c>
      <c r="BJ112" s="51">
        <f t="shared" si="199"/>
        <v>4671.7935000000007</v>
      </c>
      <c r="BK112" s="50">
        <v>0.6</v>
      </c>
      <c r="BL112" s="48">
        <f t="shared" si="200"/>
        <v>2803.0761000000002</v>
      </c>
      <c r="BM112" s="50">
        <v>0.8</v>
      </c>
      <c r="BN112" s="48">
        <f t="shared" si="201"/>
        <v>3737.4348000000009</v>
      </c>
      <c r="BO112" s="51">
        <f t="shared" si="202"/>
        <v>11212.304400000001</v>
      </c>
      <c r="BP112" s="417"/>
      <c r="BQ112" s="417"/>
      <c r="BR112" s="417"/>
      <c r="BS112" s="417"/>
      <c r="BT112" s="417"/>
      <c r="BU112" s="417"/>
      <c r="BV112" s="417"/>
      <c r="BW112" s="417"/>
      <c r="BX112" s="417"/>
    </row>
    <row r="113" spans="1:110" ht="47.25">
      <c r="A113" s="417">
        <v>27</v>
      </c>
      <c r="B113" s="501" t="s">
        <v>444</v>
      </c>
      <c r="C113" s="462" t="s">
        <v>441</v>
      </c>
      <c r="D113" s="48">
        <v>4</v>
      </c>
      <c r="E113" s="56" t="s">
        <v>445</v>
      </c>
      <c r="F113" s="502"/>
      <c r="G113" s="502"/>
      <c r="H113" s="502"/>
      <c r="I113" s="502"/>
      <c r="J113" s="86">
        <v>2</v>
      </c>
      <c r="K113" s="503"/>
      <c r="L113" s="504">
        <v>0.11</v>
      </c>
      <c r="M113" s="85">
        <v>8341</v>
      </c>
      <c r="N113" s="505">
        <f t="shared" si="192"/>
        <v>917.51</v>
      </c>
      <c r="O113" s="506">
        <f>'[2]коэф. Школа (2)'!J88</f>
        <v>863.17</v>
      </c>
      <c r="P113" s="64">
        <f>'коэф. Школа'!T94</f>
        <v>1165.2795000000001</v>
      </c>
      <c r="Q113" s="417"/>
      <c r="R113" s="507">
        <v>0.25</v>
      </c>
      <c r="S113" s="417">
        <f t="shared" si="190"/>
        <v>229.3775</v>
      </c>
      <c r="T113" s="417"/>
      <c r="U113" s="417"/>
      <c r="V113" s="417"/>
      <c r="W113" s="417"/>
      <c r="X113" s="58">
        <f t="shared" si="191"/>
        <v>229.3775</v>
      </c>
      <c r="Y113" s="417"/>
      <c r="Z113" s="417"/>
      <c r="AA113" s="417"/>
      <c r="AB113" s="417"/>
      <c r="AC113" s="417"/>
      <c r="AD113" s="417"/>
      <c r="AE113" s="417"/>
      <c r="AF113" s="417"/>
      <c r="AG113" s="417"/>
      <c r="AH113" s="417"/>
      <c r="AI113" s="417"/>
      <c r="AJ113" s="417"/>
      <c r="AK113" s="417"/>
      <c r="AL113" s="417"/>
      <c r="AM113" s="417"/>
      <c r="AN113" s="417"/>
      <c r="AO113" s="508"/>
      <c r="AP113" s="48">
        <f t="shared" ref="AP113:AP114" si="203">N113*AO113</f>
        <v>0</v>
      </c>
      <c r="AQ113" s="50">
        <v>0.15</v>
      </c>
      <c r="AR113" s="417"/>
      <c r="AS113" s="417"/>
      <c r="AT113" s="417"/>
      <c r="AU113" s="417"/>
      <c r="AV113" s="417"/>
      <c r="AW113" s="417"/>
      <c r="AX113" s="48"/>
      <c r="AY113" s="417"/>
      <c r="AZ113" s="417"/>
      <c r="BA113" s="417"/>
      <c r="BB113" s="417"/>
      <c r="BC113" s="53">
        <f t="shared" si="194"/>
        <v>0</v>
      </c>
      <c r="BD113" s="52">
        <f t="shared" si="195"/>
        <v>1092.5474999999999</v>
      </c>
      <c r="BE113" s="50">
        <v>0.6</v>
      </c>
      <c r="BF113" s="48">
        <f t="shared" si="196"/>
        <v>655.52849999999989</v>
      </c>
      <c r="BG113" s="50">
        <v>0.8</v>
      </c>
      <c r="BH113" s="48">
        <f t="shared" si="197"/>
        <v>874.03800000000001</v>
      </c>
      <c r="BI113" s="52">
        <f t="shared" si="198"/>
        <v>2622.1139999999996</v>
      </c>
      <c r="BJ113" s="51">
        <f t="shared" si="199"/>
        <v>1394.6570000000002</v>
      </c>
      <c r="BK113" s="50">
        <v>0.6</v>
      </c>
      <c r="BL113" s="48">
        <f t="shared" si="200"/>
        <v>836.79420000000005</v>
      </c>
      <c r="BM113" s="50">
        <v>0.8</v>
      </c>
      <c r="BN113" s="48">
        <f t="shared" si="201"/>
        <v>1115.7256000000002</v>
      </c>
      <c r="BO113" s="51">
        <f t="shared" si="202"/>
        <v>3347.1768000000006</v>
      </c>
      <c r="BP113" s="417"/>
      <c r="BQ113" s="417"/>
      <c r="BR113" s="417"/>
      <c r="BS113" s="417"/>
      <c r="BT113" s="417"/>
      <c r="BU113" s="417"/>
      <c r="BV113" s="417"/>
      <c r="BW113" s="417"/>
      <c r="BX113" s="417"/>
    </row>
    <row r="114" spans="1:110" ht="47.25">
      <c r="A114" s="417">
        <v>28</v>
      </c>
      <c r="B114" s="501" t="s">
        <v>492</v>
      </c>
      <c r="C114" s="462" t="s">
        <v>441</v>
      </c>
      <c r="D114" s="48">
        <v>4</v>
      </c>
      <c r="E114" s="56" t="s">
        <v>15</v>
      </c>
      <c r="F114" s="502"/>
      <c r="G114" s="502"/>
      <c r="H114" s="502"/>
      <c r="I114" s="502"/>
      <c r="J114" s="86">
        <v>6</v>
      </c>
      <c r="K114" s="503"/>
      <c r="L114" s="504">
        <v>0.24</v>
      </c>
      <c r="M114" s="85">
        <v>9505</v>
      </c>
      <c r="N114" s="505">
        <f t="shared" si="192"/>
        <v>2281.1999999999998</v>
      </c>
      <c r="O114" s="506">
        <f>'[2]коэф. Школа (2)'!J89</f>
        <v>2146.08</v>
      </c>
      <c r="P114" s="64">
        <f>'коэф. Школа'!T95</f>
        <v>2897.2080000000001</v>
      </c>
      <c r="Q114" s="417"/>
      <c r="R114" s="507">
        <v>0.25</v>
      </c>
      <c r="S114" s="417">
        <f t="shared" si="190"/>
        <v>570.29999999999995</v>
      </c>
      <c r="T114" s="417"/>
      <c r="U114" s="417"/>
      <c r="V114" s="417"/>
      <c r="W114" s="417"/>
      <c r="X114" s="58">
        <f t="shared" si="191"/>
        <v>570.29999999999995</v>
      </c>
      <c r="Y114" s="417"/>
      <c r="Z114" s="417"/>
      <c r="AA114" s="417"/>
      <c r="AB114" s="417"/>
      <c r="AC114" s="417"/>
      <c r="AD114" s="417"/>
      <c r="AE114" s="417"/>
      <c r="AF114" s="417"/>
      <c r="AG114" s="417"/>
      <c r="AH114" s="417"/>
      <c r="AI114" s="417"/>
      <c r="AJ114" s="417"/>
      <c r="AK114" s="417"/>
      <c r="AL114" s="417"/>
      <c r="AM114" s="417"/>
      <c r="AN114" s="417"/>
      <c r="AO114" s="509">
        <v>0.05</v>
      </c>
      <c r="AP114" s="48">
        <f t="shared" si="203"/>
        <v>114.06</v>
      </c>
      <c r="AQ114" s="417"/>
      <c r="AR114" s="417"/>
      <c r="AS114" s="417"/>
      <c r="AT114" s="417"/>
      <c r="AU114" s="417"/>
      <c r="AV114" s="417"/>
      <c r="AW114" s="417"/>
      <c r="AX114" s="48"/>
      <c r="AY114" s="417"/>
      <c r="AZ114" s="417"/>
      <c r="BA114" s="417"/>
      <c r="BB114" s="417"/>
      <c r="BC114" s="53">
        <f t="shared" si="194"/>
        <v>114.06</v>
      </c>
      <c r="BD114" s="52">
        <f t="shared" si="195"/>
        <v>2830.44</v>
      </c>
      <c r="BE114" s="50">
        <v>0.6</v>
      </c>
      <c r="BF114" s="48">
        <f t="shared" si="196"/>
        <v>1698.2639999999999</v>
      </c>
      <c r="BG114" s="50">
        <v>0.8</v>
      </c>
      <c r="BH114" s="48">
        <f t="shared" si="197"/>
        <v>2264.3520000000003</v>
      </c>
      <c r="BI114" s="52">
        <f t="shared" si="198"/>
        <v>6793.0560000000005</v>
      </c>
      <c r="BJ114" s="51">
        <f t="shared" si="199"/>
        <v>3581.5679999999998</v>
      </c>
      <c r="BK114" s="50">
        <v>0.6</v>
      </c>
      <c r="BL114" s="48">
        <f t="shared" si="200"/>
        <v>2148.9407999999999</v>
      </c>
      <c r="BM114" s="50">
        <v>0.8</v>
      </c>
      <c r="BN114" s="48">
        <f t="shared" si="201"/>
        <v>2865.2543999999998</v>
      </c>
      <c r="BO114" s="51">
        <f t="shared" si="202"/>
        <v>8595.7631999999994</v>
      </c>
      <c r="BP114" s="417"/>
      <c r="BQ114" s="417"/>
      <c r="BR114" s="417"/>
      <c r="BS114" s="417"/>
      <c r="BT114" s="417"/>
      <c r="BU114" s="417"/>
      <c r="BV114" s="417"/>
      <c r="BW114" s="417"/>
      <c r="BX114" s="417"/>
    </row>
    <row r="115" spans="1:110" s="213" customFormat="1" ht="36.75" customHeight="1">
      <c r="A115" s="972"/>
      <c r="B115" s="972"/>
      <c r="C115" s="972"/>
      <c r="D115" s="972"/>
      <c r="E115" s="972"/>
      <c r="F115" s="972"/>
      <c r="G115" s="510"/>
      <c r="H115" s="510"/>
      <c r="I115" s="510"/>
      <c r="J115" s="689">
        <f>SUM(J107:J114)</f>
        <v>36</v>
      </c>
      <c r="K115" s="510"/>
      <c r="L115" s="511">
        <f>SUM(L104:L114)</f>
        <v>4</v>
      </c>
      <c r="M115" s="510"/>
      <c r="N115" s="510">
        <f>SUM(N104:N114)</f>
        <v>35051.799999999996</v>
      </c>
      <c r="O115" s="510">
        <f>SUM(O104:O114)</f>
        <v>34748.679999999993</v>
      </c>
      <c r="P115" s="510" t="e">
        <f>SUM(P104:P114)</f>
        <v>#REF!</v>
      </c>
      <c r="Q115" s="510"/>
      <c r="R115" s="510"/>
      <c r="S115" s="510">
        <f>SUM(S104:S114)</f>
        <v>8762.9499999999989</v>
      </c>
      <c r="T115" s="510">
        <f t="shared" ref="T115:W115" si="204">SUM(T104:T106)</f>
        <v>0</v>
      </c>
      <c r="U115" s="510">
        <f t="shared" si="204"/>
        <v>0</v>
      </c>
      <c r="V115" s="510">
        <f t="shared" si="204"/>
        <v>0</v>
      </c>
      <c r="W115" s="510">
        <f t="shared" si="204"/>
        <v>0</v>
      </c>
      <c r="X115" s="510">
        <f>SUM(X104:X114)</f>
        <v>8762.9499999999989</v>
      </c>
      <c r="Y115" s="510"/>
      <c r="Z115" s="510"/>
      <c r="AA115" s="510"/>
      <c r="AB115" s="510"/>
      <c r="AC115" s="510"/>
      <c r="AD115" s="510"/>
      <c r="AE115" s="510"/>
      <c r="AF115" s="510"/>
      <c r="AG115" s="510"/>
      <c r="AH115" s="510"/>
      <c r="AI115" s="510">
        <f>SUM(AI104:AI106)</f>
        <v>0</v>
      </c>
      <c r="AJ115" s="510"/>
      <c r="AK115" s="510"/>
      <c r="AL115" s="510"/>
      <c r="AM115" s="510"/>
      <c r="AN115" s="510"/>
      <c r="AO115" s="510"/>
      <c r="AP115" s="510">
        <f>SUM(AP104:AP106)</f>
        <v>0</v>
      </c>
      <c r="AQ115" s="510"/>
      <c r="AR115" s="510"/>
      <c r="AS115" s="510"/>
      <c r="AT115" s="510"/>
      <c r="AU115" s="510"/>
      <c r="AV115" s="510"/>
      <c r="AW115" s="510"/>
      <c r="AX115" s="510">
        <f>SUM(AX104:AX114)</f>
        <v>6003.1375000000007</v>
      </c>
      <c r="AY115" s="510"/>
      <c r="AZ115" s="510"/>
      <c r="BA115" s="510"/>
      <c r="BB115" s="510"/>
      <c r="BC115" s="510">
        <f>SUM(BC104:BC114)</f>
        <v>6788.648000000001</v>
      </c>
      <c r="BD115" s="512">
        <f>SUM(BD104:BD114)</f>
        <v>50300.278000000006</v>
      </c>
      <c r="BE115" s="513"/>
      <c r="BF115" s="510">
        <f t="shared" ref="BF115:BO115" si="205">SUM(BF104:BF114)</f>
        <v>30180.166799999995</v>
      </c>
      <c r="BG115" s="513"/>
      <c r="BH115" s="510">
        <f t="shared" si="205"/>
        <v>40240.222400000006</v>
      </c>
      <c r="BI115" s="510">
        <f t="shared" si="205"/>
        <v>120720.66719999998</v>
      </c>
      <c r="BJ115" s="510" t="e">
        <f t="shared" si="205"/>
        <v>#REF!</v>
      </c>
      <c r="BK115" s="513"/>
      <c r="BL115" s="510" t="e">
        <f t="shared" si="205"/>
        <v>#REF!</v>
      </c>
      <c r="BM115" s="513"/>
      <c r="BN115" s="510" t="e">
        <f t="shared" si="205"/>
        <v>#REF!</v>
      </c>
      <c r="BO115" s="510" t="e">
        <f t="shared" si="205"/>
        <v>#REF!</v>
      </c>
      <c r="BP115" s="514">
        <f t="shared" ref="BP115:BX115" si="206">SUM(BP98:BP106)</f>
        <v>31167.546000000002</v>
      </c>
      <c r="BQ115" s="514">
        <f t="shared" si="206"/>
        <v>155837.73000000001</v>
      </c>
      <c r="BR115" s="514">
        <f t="shared" si="206"/>
        <v>1870052.76</v>
      </c>
      <c r="BS115" s="514">
        <f t="shared" si="206"/>
        <v>0</v>
      </c>
      <c r="BT115" s="514">
        <f t="shared" si="206"/>
        <v>0</v>
      </c>
      <c r="BU115" s="514">
        <f t="shared" si="206"/>
        <v>1870052.76</v>
      </c>
      <c r="BV115" s="514">
        <f t="shared" si="206"/>
        <v>0</v>
      </c>
      <c r="BW115" s="514">
        <f t="shared" si="206"/>
        <v>1870052.76</v>
      </c>
      <c r="BX115" s="514">
        <f t="shared" si="206"/>
        <v>564755.93351999996</v>
      </c>
    </row>
    <row r="116" spans="1:110" s="33" customFormat="1" ht="18.75">
      <c r="A116" s="973" t="s">
        <v>9</v>
      </c>
      <c r="B116" s="973"/>
      <c r="C116" s="973"/>
      <c r="D116" s="973"/>
      <c r="E116" s="973"/>
      <c r="F116" s="973"/>
      <c r="G116" s="515">
        <f>G95+G115</f>
        <v>79</v>
      </c>
      <c r="H116" s="515">
        <f>H95+H115</f>
        <v>203</v>
      </c>
      <c r="I116" s="515">
        <f>I95+I115</f>
        <v>78</v>
      </c>
      <c r="J116" s="516">
        <f>95:95+J103+J115</f>
        <v>427</v>
      </c>
      <c r="K116" s="516"/>
      <c r="L116" s="711">
        <v>25.7</v>
      </c>
      <c r="M116" s="516"/>
      <c r="N116" s="516">
        <f>N95+N103+N115</f>
        <v>211504.03333333333</v>
      </c>
      <c r="O116" s="517">
        <f>O95+O103+O115</f>
        <v>231789.03233333334</v>
      </c>
      <c r="P116" s="587" t="e">
        <f>P95+P103+P115</f>
        <v>#REF!</v>
      </c>
      <c r="Q116" s="516"/>
      <c r="R116" s="516"/>
      <c r="S116" s="516">
        <f t="shared" ref="S116:X116" si="207">S95+S103+S115</f>
        <v>51736.383333333324</v>
      </c>
      <c r="T116" s="516" t="e">
        <f t="shared" si="207"/>
        <v>#REF!</v>
      </c>
      <c r="U116" s="516" t="e">
        <f t="shared" si="207"/>
        <v>#REF!</v>
      </c>
      <c r="V116" s="516" t="e">
        <f t="shared" si="207"/>
        <v>#REF!</v>
      </c>
      <c r="W116" s="516" t="e">
        <f t="shared" si="207"/>
        <v>#REF!</v>
      </c>
      <c r="X116" s="587">
        <f t="shared" si="207"/>
        <v>56572.397222222186</v>
      </c>
      <c r="Y116" s="516"/>
      <c r="Z116" s="516">
        <f>Z95+Z103+Z115</f>
        <v>1237.2341666666666</v>
      </c>
      <c r="AA116" s="516"/>
      <c r="AB116" s="516">
        <f>AB95+AB103+AB115</f>
        <v>2994.4938888888892</v>
      </c>
      <c r="AC116" s="516"/>
      <c r="AD116" s="516">
        <f>AD95+AD103+AD115</f>
        <v>2059.4166666666665</v>
      </c>
      <c r="AE116" s="516"/>
      <c r="AF116" s="516">
        <f>AF95+AF103+AF115</f>
        <v>4131.4916666666668</v>
      </c>
      <c r="AG116" s="516"/>
      <c r="AH116" s="516">
        <f>AH95+AH103+AH115</f>
        <v>3936.1416666666664</v>
      </c>
      <c r="AI116" s="516">
        <f>AI95+AI103+AI115</f>
        <v>0</v>
      </c>
      <c r="AJ116" s="516" t="e">
        <f>AJ95+AJ103+AJ115</f>
        <v>#REF!</v>
      </c>
      <c r="AK116" s="516"/>
      <c r="AL116" s="516" t="e">
        <f>AL95+AL103+AL115</f>
        <v>#REF!</v>
      </c>
      <c r="AM116" s="516"/>
      <c r="AN116" s="516"/>
      <c r="AO116" s="516"/>
      <c r="AP116" s="516">
        <f>AP95+AP103+AP115</f>
        <v>332.67500000000007</v>
      </c>
      <c r="AQ116" s="516"/>
      <c r="AR116" s="516"/>
      <c r="AS116" s="516"/>
      <c r="AT116" s="516"/>
      <c r="AU116" s="516"/>
      <c r="AV116" s="516"/>
      <c r="AW116" s="516"/>
      <c r="AX116" s="516">
        <f>AX95+AX103+AX115</f>
        <v>41125.933333333334</v>
      </c>
      <c r="AY116" s="516"/>
      <c r="AZ116" s="516"/>
      <c r="BA116" s="516"/>
      <c r="BB116" s="516"/>
      <c r="BC116" s="587">
        <f t="shared" ref="BC116:BO116" si="208">BC95+BC103+BC115</f>
        <v>78606.154944444468</v>
      </c>
      <c r="BD116" s="516">
        <f t="shared" si="208"/>
        <v>370395.35116666666</v>
      </c>
      <c r="BE116" s="516">
        <f t="shared" si="208"/>
        <v>0</v>
      </c>
      <c r="BF116" s="516">
        <f t="shared" si="208"/>
        <v>222237.21070000003</v>
      </c>
      <c r="BG116" s="516">
        <f t="shared" si="208"/>
        <v>0</v>
      </c>
      <c r="BH116" s="516">
        <f t="shared" si="208"/>
        <v>296316.28093333327</v>
      </c>
      <c r="BI116" s="516">
        <f t="shared" si="208"/>
        <v>888948.8428000001</v>
      </c>
      <c r="BJ116" s="516" t="e">
        <f t="shared" si="208"/>
        <v>#REF!</v>
      </c>
      <c r="BK116" s="516">
        <f t="shared" si="208"/>
        <v>0</v>
      </c>
      <c r="BL116" s="587" t="e">
        <f t="shared" si="208"/>
        <v>#REF!</v>
      </c>
      <c r="BM116" s="516">
        <f t="shared" si="208"/>
        <v>0</v>
      </c>
      <c r="BN116" s="587" t="e">
        <f t="shared" si="208"/>
        <v>#REF!</v>
      </c>
      <c r="BO116" s="587" t="e">
        <f t="shared" si="208"/>
        <v>#REF!</v>
      </c>
      <c r="BP116" s="518" t="e">
        <f t="shared" ref="BP116:BX116" si="209">BP95+BP115</f>
        <v>#REF!</v>
      </c>
      <c r="BQ116" s="518" t="e">
        <f t="shared" si="209"/>
        <v>#REF!</v>
      </c>
      <c r="BR116" s="518" t="e">
        <f t="shared" si="209"/>
        <v>#REF!</v>
      </c>
      <c r="BS116" s="518" t="e">
        <f t="shared" si="209"/>
        <v>#REF!</v>
      </c>
      <c r="BT116" s="518" t="e">
        <f t="shared" si="209"/>
        <v>#REF!</v>
      </c>
      <c r="BU116" s="518" t="e">
        <f t="shared" si="209"/>
        <v>#REF!</v>
      </c>
      <c r="BV116" s="518" t="e">
        <f t="shared" si="209"/>
        <v>#REF!</v>
      </c>
      <c r="BW116" s="518" t="e">
        <f t="shared" si="209"/>
        <v>#REF!</v>
      </c>
      <c r="BX116" s="518" t="e">
        <f t="shared" si="209"/>
        <v>#REF!</v>
      </c>
    </row>
    <row r="117" spans="1:110" s="33" customFormat="1" ht="15.75">
      <c r="A117" s="39"/>
      <c r="B117" s="974"/>
      <c r="C117" s="974"/>
      <c r="D117" s="974"/>
      <c r="E117" s="974"/>
      <c r="F117" s="974"/>
      <c r="G117" s="38"/>
      <c r="H117" s="38"/>
      <c r="I117" s="38"/>
      <c r="J117" s="35"/>
      <c r="K117" s="35"/>
      <c r="L117" s="519"/>
      <c r="M117" s="37"/>
      <c r="N117" s="36"/>
      <c r="O117" s="36"/>
      <c r="P117" s="36"/>
      <c r="Q117" s="36"/>
      <c r="R117" s="36"/>
      <c r="S117" s="36"/>
      <c r="T117" s="36"/>
      <c r="U117" s="36"/>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520" t="e">
        <f>BO115+BO95</f>
        <v>#REF!</v>
      </c>
      <c r="BP117" s="34"/>
      <c r="BQ117" s="34"/>
      <c r="BR117" s="34"/>
      <c r="BS117" s="34"/>
      <c r="BT117" s="34"/>
      <c r="BU117" s="34"/>
      <c r="BV117" s="34"/>
      <c r="BW117" s="34"/>
      <c r="BX117" s="34"/>
    </row>
    <row r="118" spans="1:110" ht="15.75" customHeight="1">
      <c r="A118" s="975" t="s">
        <v>465</v>
      </c>
      <c r="B118" s="976"/>
      <c r="C118" s="976"/>
      <c r="D118" s="976"/>
      <c r="E118" s="976"/>
      <c r="F118" s="976"/>
      <c r="G118" s="977"/>
      <c r="H118" s="967">
        <f>BI116*12</f>
        <v>10667386.113600001</v>
      </c>
      <c r="I118" s="967"/>
      <c r="J118" s="967" t="e">
        <f>BO116*12</f>
        <v>#REF!</v>
      </c>
      <c r="K118" s="967"/>
      <c r="L118" s="16"/>
      <c r="M118" s="15"/>
      <c r="N118" s="15"/>
      <c r="O118" s="15"/>
      <c r="P118" s="15"/>
      <c r="Q118" s="15"/>
      <c r="R118" s="15"/>
      <c r="S118" s="15"/>
      <c r="T118" s="15"/>
      <c r="U118" s="15"/>
      <c r="V118" s="14"/>
      <c r="W118" s="14"/>
      <c r="X118" s="14"/>
      <c r="Y118" s="5"/>
      <c r="Z118" s="5"/>
      <c r="AA118" s="5"/>
      <c r="AB118" s="5"/>
      <c r="AC118" s="11"/>
      <c r="AD118" s="11"/>
      <c r="AE118" s="12"/>
      <c r="AF118" s="11"/>
      <c r="AG118" s="12"/>
      <c r="AH118" s="11"/>
      <c r="AI118" s="12"/>
      <c r="AJ118" s="11"/>
      <c r="AK118" s="12"/>
      <c r="AL118" s="11"/>
      <c r="AM118" s="11"/>
      <c r="AN118" s="11"/>
      <c r="AO118" s="11"/>
      <c r="AP118" s="11"/>
      <c r="AQ118" s="11"/>
      <c r="AR118" s="11"/>
      <c r="AS118" s="12"/>
      <c r="AT118" s="11"/>
      <c r="AU118" s="11"/>
      <c r="AV118" s="13"/>
      <c r="AW118" s="13"/>
      <c r="AX118" s="13"/>
      <c r="AY118" s="11"/>
      <c r="AZ118" s="11"/>
      <c r="BA118" s="12"/>
      <c r="BB118" s="11"/>
      <c r="BC118" s="11"/>
      <c r="BD118" s="10"/>
      <c r="BE118" s="10"/>
      <c r="BF118" s="10"/>
      <c r="BG118" s="10"/>
      <c r="BH118" s="10"/>
      <c r="BI118" s="10"/>
      <c r="BJ118" s="10"/>
      <c r="BK118" s="10"/>
      <c r="BL118" s="10"/>
      <c r="BM118" s="10"/>
      <c r="BN118" s="10"/>
      <c r="BO118" s="10"/>
      <c r="BP118" s="6"/>
      <c r="BQ118" s="6"/>
    </row>
    <row r="119" spans="1:110" s="5" customFormat="1" ht="15.75">
      <c r="A119" s="968" t="s">
        <v>8</v>
      </c>
      <c r="B119" s="968"/>
      <c r="C119" s="968"/>
      <c r="D119" s="968"/>
      <c r="E119" s="968"/>
      <c r="F119" s="968"/>
      <c r="G119" s="968"/>
      <c r="H119" s="967">
        <f>AT117</f>
        <v>0</v>
      </c>
      <c r="I119" s="967"/>
      <c r="J119" s="967">
        <f>AT117</f>
        <v>0</v>
      </c>
      <c r="K119" s="967"/>
      <c r="L119" s="16"/>
      <c r="M119" s="15"/>
      <c r="N119" s="15"/>
      <c r="O119" s="15"/>
      <c r="P119" s="15"/>
      <c r="Q119" s="15"/>
      <c r="R119" s="15"/>
      <c r="S119" s="15"/>
      <c r="T119" s="15"/>
      <c r="U119" s="15"/>
      <c r="V119" s="14"/>
      <c r="W119" s="14"/>
      <c r="X119" s="14"/>
      <c r="AC119" s="11"/>
      <c r="AD119" s="11"/>
      <c r="AE119" s="12"/>
      <c r="AF119" s="11"/>
      <c r="AG119" s="12"/>
      <c r="AH119" s="11"/>
      <c r="AI119" s="12"/>
      <c r="AJ119" s="11"/>
      <c r="AK119" s="12"/>
      <c r="AL119" s="11"/>
      <c r="AM119" s="11"/>
      <c r="AN119" s="11"/>
      <c r="AO119" s="11"/>
      <c r="AP119" s="11"/>
      <c r="AQ119" s="11"/>
      <c r="AR119" s="11"/>
      <c r="AS119" s="12"/>
      <c r="AT119" s="11"/>
      <c r="AU119" s="11"/>
      <c r="AV119" s="13"/>
      <c r="AW119" s="13"/>
      <c r="AX119" s="13"/>
      <c r="AY119" s="11"/>
      <c r="AZ119" s="11"/>
      <c r="BA119" s="12"/>
      <c r="BB119" s="11"/>
      <c r="BC119" s="32"/>
      <c r="BD119" s="10"/>
      <c r="BE119" s="10"/>
      <c r="BF119" s="10"/>
      <c r="BG119" s="10"/>
      <c r="BH119" s="10"/>
      <c r="BI119" s="10"/>
      <c r="BJ119" s="10"/>
      <c r="BK119" s="10"/>
      <c r="BL119" s="10"/>
      <c r="BM119" s="10"/>
      <c r="BN119" s="10"/>
      <c r="BO119" s="10"/>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row>
    <row r="120" spans="1:110" s="5" customFormat="1" ht="15.75">
      <c r="A120" s="969" t="s">
        <v>466</v>
      </c>
      <c r="B120" s="969"/>
      <c r="C120" s="969"/>
      <c r="D120" s="969"/>
      <c r="E120" s="969"/>
      <c r="F120" s="969"/>
      <c r="G120" s="969"/>
      <c r="H120" s="967">
        <f>H123-H118</f>
        <v>3964207.5064000003</v>
      </c>
      <c r="I120" s="967"/>
      <c r="J120" s="967" t="e">
        <f>J123-J118</f>
        <v>#REF!</v>
      </c>
      <c r="K120" s="967"/>
      <c r="L120" s="16"/>
      <c r="M120" s="15"/>
      <c r="N120" s="15"/>
      <c r="O120" s="15"/>
      <c r="P120" s="15"/>
      <c r="Q120" s="15"/>
      <c r="R120" s="15"/>
      <c r="S120" s="15"/>
      <c r="T120" s="15"/>
      <c r="U120" s="15"/>
      <c r="V120" s="14"/>
      <c r="W120" s="14"/>
      <c r="X120" s="14"/>
      <c r="AC120" s="11"/>
      <c r="AD120" s="11"/>
      <c r="AE120" s="12"/>
      <c r="AF120" s="11"/>
      <c r="AG120" s="12"/>
      <c r="AH120" s="11"/>
      <c r="AI120" s="12"/>
      <c r="AJ120" s="11"/>
      <c r="AK120" s="12"/>
      <c r="AL120" s="11"/>
      <c r="AM120" s="11"/>
      <c r="AN120" s="11"/>
      <c r="AO120" s="11"/>
      <c r="AP120" s="11"/>
      <c r="AQ120" s="11"/>
      <c r="AR120" s="11"/>
      <c r="AS120" s="12"/>
      <c r="AT120" s="11"/>
      <c r="AU120" s="11"/>
      <c r="AV120" s="13"/>
      <c r="AW120" s="13"/>
      <c r="AX120" s="13"/>
      <c r="AY120" s="11"/>
      <c r="AZ120" s="11"/>
      <c r="BA120" s="12"/>
      <c r="BB120" s="11"/>
      <c r="BC120" s="11"/>
      <c r="BD120" s="10"/>
      <c r="BE120" s="10"/>
      <c r="BF120" s="10"/>
      <c r="BG120" s="10"/>
      <c r="BH120" s="10"/>
      <c r="BI120" s="10"/>
      <c r="BJ120" s="10"/>
      <c r="BK120" s="10"/>
      <c r="BL120" s="10"/>
      <c r="BM120" s="10"/>
      <c r="BN120" s="10"/>
      <c r="BO120" s="10"/>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row>
    <row r="121" spans="1:110" s="5" customFormat="1" ht="15.75">
      <c r="A121" s="982" t="s">
        <v>7</v>
      </c>
      <c r="B121" s="982"/>
      <c r="C121" s="982"/>
      <c r="D121" s="982"/>
      <c r="E121" s="982"/>
      <c r="F121" s="982"/>
      <c r="G121" s="982"/>
      <c r="H121" s="983"/>
      <c r="I121" s="984"/>
      <c r="J121" s="985"/>
      <c r="K121" s="985"/>
      <c r="L121" s="16"/>
      <c r="M121" s="15"/>
      <c r="N121" s="15"/>
      <c r="O121" s="15"/>
      <c r="P121" s="15"/>
      <c r="Q121" s="15"/>
      <c r="R121" s="15"/>
      <c r="S121" s="15"/>
      <c r="T121" s="15"/>
      <c r="U121" s="15"/>
      <c r="V121" s="14"/>
      <c r="W121" s="14"/>
      <c r="X121" s="14"/>
      <c r="AC121" s="11"/>
      <c r="AD121" s="11"/>
      <c r="AE121" s="12"/>
      <c r="AF121" s="11"/>
      <c r="AG121" s="12"/>
      <c r="AH121" s="11"/>
      <c r="AI121" s="12"/>
      <c r="AJ121" s="11"/>
      <c r="AK121" s="12"/>
      <c r="AL121" s="11"/>
      <c r="AM121" s="11"/>
      <c r="AN121" s="11"/>
      <c r="AO121" s="11"/>
      <c r="AP121" s="11"/>
      <c r="AQ121" s="11"/>
      <c r="AR121" s="11"/>
      <c r="AS121" s="12"/>
      <c r="AT121" s="11"/>
      <c r="AU121" s="11"/>
      <c r="AV121" s="13"/>
      <c r="AW121" s="13"/>
      <c r="AX121" s="13"/>
      <c r="AY121" s="11"/>
      <c r="AZ121" s="11"/>
      <c r="BA121" s="12"/>
      <c r="BB121" s="11"/>
      <c r="BC121" s="11"/>
      <c r="BD121" s="10"/>
      <c r="BE121" s="10"/>
      <c r="BF121" s="10"/>
      <c r="BG121" s="10"/>
      <c r="BH121" s="10"/>
      <c r="BI121" s="10"/>
      <c r="BJ121" s="10"/>
      <c r="BK121" s="10"/>
      <c r="BL121" s="10"/>
      <c r="BM121" s="10"/>
      <c r="BN121" s="10"/>
      <c r="BO121" s="10"/>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row>
    <row r="122" spans="1:110" s="5" customFormat="1" ht="15.75">
      <c r="A122" s="982" t="s">
        <v>6</v>
      </c>
      <c r="B122" s="982"/>
      <c r="C122" s="982"/>
      <c r="D122" s="982"/>
      <c r="E122" s="982"/>
      <c r="F122" s="982"/>
      <c r="G122" s="982"/>
      <c r="H122" s="967">
        <f>H120</f>
        <v>3964207.5064000003</v>
      </c>
      <c r="I122" s="967"/>
      <c r="J122" s="986" t="e">
        <f>J120</f>
        <v>#REF!</v>
      </c>
      <c r="K122" s="986"/>
      <c r="L122" s="16"/>
      <c r="M122" s="15"/>
      <c r="N122" s="15"/>
      <c r="O122" s="15"/>
      <c r="P122" s="15"/>
      <c r="Q122" s="15"/>
      <c r="R122" s="15"/>
      <c r="S122" s="15"/>
      <c r="T122" s="15"/>
      <c r="U122" s="15"/>
      <c r="V122" s="14"/>
      <c r="W122" s="14"/>
      <c r="X122" s="14"/>
      <c r="AC122" s="11"/>
      <c r="AD122" s="11"/>
      <c r="AE122" s="12"/>
      <c r="AF122" s="11"/>
      <c r="AG122" s="12"/>
      <c r="AH122" s="11"/>
      <c r="AI122" s="12"/>
      <c r="AJ122" s="11"/>
      <c r="AK122" s="12"/>
      <c r="AL122" s="11"/>
      <c r="AM122" s="11"/>
      <c r="AN122" s="11"/>
      <c r="AO122" s="11"/>
      <c r="AP122" s="11"/>
      <c r="AQ122" s="11"/>
      <c r="AR122" s="11"/>
      <c r="AS122" s="12"/>
      <c r="AT122" s="11"/>
      <c r="AU122" s="11"/>
      <c r="AV122" s="13"/>
      <c r="AW122" s="13"/>
      <c r="AX122" s="13"/>
      <c r="AY122" s="11"/>
      <c r="AZ122" s="11"/>
      <c r="BA122" s="12"/>
      <c r="BB122" s="11"/>
      <c r="BC122" s="11"/>
      <c r="BD122" s="10"/>
      <c r="BE122" s="10"/>
      <c r="BF122" s="10"/>
      <c r="BG122" s="10"/>
      <c r="BH122" s="10"/>
      <c r="BI122" s="10"/>
      <c r="BJ122" s="10"/>
      <c r="BK122" s="10"/>
      <c r="BL122" s="10"/>
      <c r="BM122" s="10"/>
      <c r="BN122" s="10"/>
      <c r="BO122" s="10"/>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row>
    <row r="123" spans="1:110" s="5" customFormat="1" ht="15.75" customHeight="1">
      <c r="A123" s="978" t="s">
        <v>5</v>
      </c>
      <c r="B123" s="978"/>
      <c r="C123" s="978"/>
      <c r="D123" s="978"/>
      <c r="E123" s="978"/>
      <c r="F123" s="978"/>
      <c r="G123" s="978"/>
      <c r="H123" s="979">
        <f>12993407.84+1952587.12-314401.34</f>
        <v>14631593.620000001</v>
      </c>
      <c r="I123" s="979"/>
      <c r="J123" s="980">
        <f>H123</f>
        <v>14631593.620000001</v>
      </c>
      <c r="K123" s="980"/>
      <c r="L123" s="16"/>
      <c r="M123" s="15"/>
      <c r="N123" s="31"/>
      <c r="O123" s="31"/>
      <c r="P123" s="31"/>
      <c r="Q123" s="31"/>
      <c r="R123" s="31"/>
      <c r="S123" s="31"/>
      <c r="T123" s="31"/>
      <c r="U123" s="31"/>
      <c r="V123" s="30"/>
      <c r="W123" s="30"/>
      <c r="X123" s="30"/>
      <c r="AC123" s="11"/>
      <c r="AD123" s="11"/>
      <c r="AE123" s="12"/>
      <c r="AF123" s="11"/>
      <c r="AG123" s="12"/>
      <c r="AH123" s="11"/>
      <c r="AI123" s="12"/>
      <c r="AJ123" s="11"/>
      <c r="AK123" s="12"/>
      <c r="AL123" s="11"/>
      <c r="AM123" s="11"/>
      <c r="AN123" s="11"/>
      <c r="AO123" s="11"/>
      <c r="AP123" s="11"/>
      <c r="AQ123" s="11"/>
      <c r="AR123" s="11"/>
      <c r="AS123" s="12"/>
      <c r="AT123" s="11"/>
      <c r="AU123" s="11"/>
      <c r="AV123" s="13"/>
      <c r="AW123" s="13"/>
      <c r="AX123" s="13"/>
      <c r="AY123" s="11"/>
      <c r="AZ123" s="11"/>
      <c r="BA123" s="12"/>
      <c r="BB123" s="11"/>
      <c r="BC123" s="11"/>
      <c r="BD123" s="10"/>
      <c r="BE123" s="10"/>
      <c r="BF123" s="10"/>
      <c r="BG123" s="10"/>
      <c r="BH123" s="10"/>
      <c r="BI123" s="10"/>
      <c r="BJ123" s="10"/>
      <c r="BK123" s="10"/>
      <c r="BL123" s="10"/>
      <c r="BM123" s="10"/>
      <c r="BN123" s="10"/>
      <c r="BO123" s="10"/>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row>
    <row r="124" spans="1:110" s="5" customFormat="1" ht="20.25">
      <c r="A124" s="978" t="s">
        <v>4</v>
      </c>
      <c r="B124" s="978"/>
      <c r="C124" s="978"/>
      <c r="D124" s="978"/>
      <c r="E124" s="978"/>
      <c r="F124" s="978"/>
      <c r="G124" s="978"/>
      <c r="H124" s="981">
        <f>3924009.17+589681.31-94949.2+9432.05</f>
        <v>4428173.33</v>
      </c>
      <c r="I124" s="981"/>
      <c r="J124" s="981">
        <f>H124</f>
        <v>4428173.33</v>
      </c>
      <c r="K124" s="981"/>
      <c r="L124" s="17"/>
      <c r="M124" s="15"/>
      <c r="N124" s="15"/>
      <c r="O124" s="15"/>
      <c r="P124" s="15"/>
      <c r="Q124" s="15"/>
      <c r="R124" s="15"/>
      <c r="S124" s="15"/>
      <c r="T124" s="15"/>
      <c r="U124" s="15"/>
      <c r="V124" s="14"/>
      <c r="W124" s="14"/>
      <c r="X124" s="14"/>
      <c r="AC124" s="11"/>
      <c r="AD124" s="11"/>
      <c r="AE124" s="12"/>
      <c r="AF124" s="11"/>
      <c r="AG124" s="12"/>
      <c r="AH124" s="11"/>
      <c r="AI124" s="12"/>
      <c r="AJ124" s="11"/>
      <c r="AK124" s="12"/>
      <c r="AL124" s="11"/>
      <c r="AM124" s="11"/>
      <c r="AN124" s="11"/>
      <c r="AO124" s="11"/>
      <c r="AP124" s="11"/>
      <c r="AQ124" s="11"/>
      <c r="AR124" s="11"/>
      <c r="AS124" s="12"/>
      <c r="AT124" s="11"/>
      <c r="AU124" s="11"/>
      <c r="AV124" s="13"/>
      <c r="AW124" s="13"/>
      <c r="AX124" s="13"/>
      <c r="AY124" s="11"/>
      <c r="AZ124" s="11"/>
      <c r="BA124" s="12"/>
      <c r="BB124" s="11"/>
      <c r="BC124" s="11"/>
      <c r="BD124" s="10"/>
      <c r="BE124" s="10"/>
      <c r="BF124" s="10"/>
      <c r="BG124" s="10"/>
      <c r="BH124" s="10"/>
      <c r="BI124" s="10"/>
      <c r="BJ124" s="10"/>
      <c r="BK124" s="10"/>
      <c r="BL124" s="10"/>
      <c r="BM124" s="10"/>
      <c r="BN124" s="10"/>
      <c r="BO124" s="10"/>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row>
    <row r="125" spans="1:110" s="5" customFormat="1" ht="15.75" customHeight="1">
      <c r="A125" s="989" t="s">
        <v>3</v>
      </c>
      <c r="B125" s="990"/>
      <c r="C125" s="990"/>
      <c r="D125" s="990"/>
      <c r="E125" s="990"/>
      <c r="F125" s="990"/>
      <c r="G125" s="990"/>
      <c r="H125" s="991">
        <f>SUM(H123:I124)</f>
        <v>19059766.950000003</v>
      </c>
      <c r="I125" s="991"/>
      <c r="J125" s="991">
        <f>H125</f>
        <v>19059766.950000003</v>
      </c>
      <c r="K125" s="991"/>
      <c r="L125" s="16"/>
      <c r="M125" s="15"/>
      <c r="N125" s="15"/>
      <c r="O125" s="15"/>
      <c r="P125" s="15"/>
      <c r="Q125" s="15"/>
      <c r="R125" s="15"/>
      <c r="S125" s="15"/>
      <c r="T125" s="15"/>
      <c r="U125" s="15"/>
      <c r="V125" s="14"/>
      <c r="W125" s="14"/>
      <c r="X125" s="14"/>
      <c r="AC125" s="11"/>
      <c r="AD125" s="11"/>
      <c r="AE125" s="12"/>
      <c r="AF125" s="11"/>
      <c r="AG125" s="12"/>
      <c r="AH125" s="11"/>
      <c r="AI125" s="12"/>
      <c r="AJ125" s="11"/>
      <c r="AK125" s="12"/>
      <c r="AL125" s="11"/>
      <c r="AM125" s="11"/>
      <c r="AN125" s="11"/>
      <c r="AO125" s="11"/>
      <c r="AP125" s="11"/>
      <c r="AQ125" s="11"/>
      <c r="AR125" s="11"/>
      <c r="AS125" s="12"/>
      <c r="AT125" s="11"/>
      <c r="AU125" s="11"/>
      <c r="AV125" s="13"/>
      <c r="AW125" s="13"/>
      <c r="AX125" s="13"/>
      <c r="AY125" s="11"/>
      <c r="AZ125" s="11"/>
      <c r="BA125" s="12"/>
      <c r="BB125" s="11"/>
      <c r="BC125" s="11"/>
      <c r="BD125" s="10"/>
      <c r="BE125" s="10"/>
      <c r="BF125" s="10"/>
      <c r="BG125" s="10"/>
      <c r="BH125" s="10"/>
      <c r="BI125" s="10"/>
      <c r="BJ125" s="10"/>
      <c r="BK125" s="10"/>
      <c r="BL125" s="10"/>
      <c r="BM125" s="10"/>
      <c r="BN125" s="10"/>
      <c r="BO125" s="10"/>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row>
    <row r="126" spans="1:110" s="5" customFormat="1" ht="15.75" customHeight="1">
      <c r="A126" s="29"/>
      <c r="B126" s="29"/>
      <c r="C126" s="29"/>
      <c r="D126" s="29"/>
      <c r="E126" s="29"/>
      <c r="F126" s="29"/>
      <c r="G126" s="29"/>
      <c r="H126" s="28"/>
      <c r="I126" s="28"/>
      <c r="J126" s="28"/>
      <c r="K126" s="28"/>
      <c r="L126" s="16"/>
      <c r="M126" s="15"/>
      <c r="N126" s="15"/>
      <c r="O126" s="15"/>
      <c r="P126" s="15"/>
      <c r="Q126" s="15"/>
      <c r="R126" s="15"/>
      <c r="S126" s="15"/>
      <c r="T126" s="15"/>
      <c r="U126" s="15"/>
      <c r="V126" s="14"/>
      <c r="W126" s="14"/>
      <c r="X126" s="14"/>
      <c r="AC126" s="11"/>
      <c r="AD126" s="11"/>
      <c r="AE126" s="12"/>
      <c r="AF126" s="11"/>
      <c r="AG126" s="12"/>
      <c r="AH126" s="11"/>
      <c r="AI126" s="12"/>
      <c r="AJ126" s="11"/>
      <c r="AK126" s="12"/>
      <c r="AL126" s="11"/>
      <c r="AM126" s="11"/>
      <c r="AN126" s="11"/>
      <c r="AO126" s="11"/>
      <c r="AP126" s="11"/>
      <c r="AQ126" s="11"/>
      <c r="AR126" s="11"/>
      <c r="AS126" s="12"/>
      <c r="AT126" s="11"/>
      <c r="AU126" s="11"/>
      <c r="AV126" s="13"/>
      <c r="AW126" s="13"/>
      <c r="AX126" s="13"/>
      <c r="AY126" s="11"/>
      <c r="AZ126" s="11"/>
      <c r="BA126" s="12"/>
      <c r="BB126" s="11"/>
      <c r="BC126" s="11"/>
      <c r="BD126" s="10"/>
      <c r="BE126" s="10"/>
      <c r="BF126" s="10"/>
      <c r="BG126" s="10"/>
      <c r="BH126" s="10"/>
      <c r="BI126" s="10"/>
      <c r="BJ126" s="10"/>
      <c r="BK126" s="10"/>
      <c r="BL126" s="10"/>
      <c r="BM126" s="10"/>
      <c r="BN126" s="10"/>
      <c r="BO126" s="10"/>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row>
    <row r="127" spans="1:110" s="5" customFormat="1" ht="15.75" customHeight="1">
      <c r="A127" s="29"/>
      <c r="B127" s="29"/>
      <c r="C127" s="29"/>
      <c r="D127" s="29"/>
      <c r="E127" s="29"/>
      <c r="F127" s="29"/>
      <c r="G127" s="29"/>
      <c r="H127" s="28"/>
      <c r="I127" s="28"/>
      <c r="J127" s="28"/>
      <c r="K127" s="28"/>
      <c r="L127" s="16"/>
      <c r="M127" s="15"/>
      <c r="N127" s="15"/>
      <c r="O127" s="15"/>
      <c r="P127" s="15"/>
      <c r="Q127" s="15"/>
      <c r="R127" s="15"/>
      <c r="S127" s="15"/>
      <c r="T127" s="15"/>
      <c r="U127" s="15"/>
      <c r="V127" s="14"/>
      <c r="W127" s="14"/>
      <c r="X127" s="14"/>
      <c r="AC127" s="11"/>
      <c r="AD127" s="11"/>
      <c r="AE127" s="12"/>
      <c r="AF127" s="11"/>
      <c r="AG127" s="12"/>
      <c r="AH127" s="11"/>
      <c r="AI127" s="12"/>
      <c r="AJ127" s="11"/>
      <c r="AK127" s="12"/>
      <c r="AL127" s="11"/>
      <c r="AM127" s="11"/>
      <c r="AN127" s="11"/>
      <c r="AO127" s="11"/>
      <c r="AP127" s="11"/>
      <c r="AQ127" s="11"/>
      <c r="AR127" s="11"/>
      <c r="AS127" s="12"/>
      <c r="AT127" s="11"/>
      <c r="AU127" s="11"/>
      <c r="AV127" s="13"/>
      <c r="AW127" s="13"/>
      <c r="AX127" s="13"/>
      <c r="AY127" s="11"/>
      <c r="AZ127" s="11"/>
      <c r="BA127" s="12"/>
      <c r="BB127" s="11"/>
      <c r="BC127" s="11"/>
      <c r="BD127" s="10"/>
      <c r="BE127" s="10"/>
      <c r="BF127" s="10"/>
      <c r="BG127" s="10"/>
      <c r="BH127" s="10"/>
      <c r="BI127" s="10"/>
      <c r="BJ127" s="10"/>
      <c r="BK127" s="10"/>
      <c r="BL127" s="10"/>
      <c r="BM127" s="10"/>
      <c r="BN127" s="10"/>
      <c r="BO127" s="10"/>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row>
    <row r="128" spans="1:110" s="20" customFormat="1" ht="12.75" customHeight="1">
      <c r="A128" s="992"/>
      <c r="B128" s="992"/>
      <c r="C128" s="23"/>
      <c r="D128" s="27"/>
      <c r="E128" s="26"/>
      <c r="F128" s="23"/>
      <c r="G128" s="23"/>
      <c r="H128" s="23"/>
      <c r="I128" s="23"/>
      <c r="J128" s="23"/>
      <c r="K128" s="23"/>
      <c r="L128" s="23"/>
      <c r="M128" s="24"/>
      <c r="N128" s="23"/>
      <c r="O128" s="23"/>
      <c r="P128" s="23"/>
      <c r="Q128" s="24"/>
      <c r="AE128" s="22"/>
      <c r="AF128" s="22"/>
      <c r="AG128" s="22"/>
      <c r="AH128" s="22"/>
      <c r="AI128" s="22"/>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row>
    <row r="129" spans="1:119" s="20" customFormat="1" ht="12.75" customHeight="1">
      <c r="A129" s="993" t="s">
        <v>2</v>
      </c>
      <c r="B129" s="993"/>
      <c r="C129" s="994"/>
      <c r="D129" s="994"/>
      <c r="E129" s="994"/>
      <c r="F129" s="23"/>
      <c r="G129" s="995" t="s">
        <v>398</v>
      </c>
      <c r="H129" s="995"/>
      <c r="I129" s="995"/>
      <c r="J129" s="995"/>
      <c r="K129" s="25"/>
      <c r="L129" s="23"/>
      <c r="M129" s="24"/>
      <c r="N129" s="23"/>
      <c r="O129" s="23"/>
      <c r="P129" s="23"/>
      <c r="Q129" s="23"/>
      <c r="AE129" s="22"/>
      <c r="AF129" s="22"/>
      <c r="AG129" s="22"/>
      <c r="AH129" s="22"/>
      <c r="AI129" s="22"/>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row>
    <row r="130" spans="1:119" s="5" customFormat="1" ht="15.75">
      <c r="A130" s="19"/>
      <c r="B130" s="19"/>
      <c r="C130" s="1007" t="s">
        <v>1</v>
      </c>
      <c r="D130" s="1007"/>
      <c r="E130" s="1007"/>
      <c r="F130" s="18"/>
      <c r="G130" s="1008" t="s">
        <v>0</v>
      </c>
      <c r="H130" s="1008"/>
      <c r="I130" s="1008"/>
      <c r="J130" s="1008"/>
      <c r="K130" s="16"/>
      <c r="L130" s="16"/>
      <c r="M130" s="15"/>
      <c r="N130" s="15"/>
      <c r="O130" s="15"/>
      <c r="P130" s="15"/>
      <c r="Q130" s="15"/>
      <c r="R130" s="15"/>
      <c r="S130" s="15"/>
      <c r="T130" s="15"/>
      <c r="U130" s="15"/>
      <c r="V130" s="14"/>
      <c r="W130" s="14"/>
      <c r="X130" s="14"/>
      <c r="AC130" s="11"/>
      <c r="AD130" s="11"/>
      <c r="AE130" s="12"/>
      <c r="AF130" s="11"/>
      <c r="AG130" s="12"/>
      <c r="AH130" s="11"/>
      <c r="AI130" s="12"/>
      <c r="AJ130" s="11"/>
      <c r="AK130" s="12"/>
      <c r="AL130" s="11"/>
      <c r="AM130" s="11"/>
      <c r="AN130" s="11"/>
      <c r="AO130" s="11"/>
      <c r="AP130" s="11"/>
      <c r="AQ130" s="11"/>
      <c r="AR130" s="11"/>
      <c r="AS130" s="12"/>
      <c r="AT130" s="11"/>
      <c r="AU130" s="11"/>
      <c r="AV130" s="13"/>
      <c r="AW130" s="13"/>
      <c r="AX130" s="13"/>
      <c r="AY130" s="11"/>
      <c r="AZ130" s="11"/>
      <c r="BA130" s="12"/>
      <c r="BB130" s="11"/>
      <c r="BC130" s="11"/>
      <c r="BD130" s="10"/>
      <c r="BE130" s="10"/>
      <c r="BF130" s="10"/>
      <c r="BG130" s="10"/>
      <c r="BH130" s="10"/>
      <c r="BI130" s="10"/>
      <c r="BJ130" s="10"/>
      <c r="BK130" s="10"/>
      <c r="BL130" s="10"/>
      <c r="BM130" s="10"/>
      <c r="BN130" s="10"/>
      <c r="BO130" s="10"/>
      <c r="BP130" s="9"/>
      <c r="BQ130" s="9"/>
      <c r="BR130" s="9"/>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row>
    <row r="131" spans="1:119" s="5" customFormat="1" ht="30" customHeight="1">
      <c r="A131" s="1009"/>
      <c r="B131" s="1009"/>
      <c r="C131" s="1009"/>
      <c r="D131" s="1009"/>
      <c r="E131" s="988"/>
      <c r="F131" s="988"/>
      <c r="G131" s="988"/>
      <c r="H131" s="988"/>
      <c r="I131" s="988"/>
      <c r="J131" s="988"/>
      <c r="K131" s="16"/>
      <c r="L131" s="16"/>
      <c r="M131" s="15"/>
      <c r="N131" s="15"/>
      <c r="O131" s="15"/>
      <c r="P131" s="15"/>
      <c r="Q131" s="15"/>
      <c r="R131" s="15"/>
      <c r="S131" s="15"/>
      <c r="T131" s="15"/>
      <c r="U131" s="15"/>
      <c r="V131" s="14"/>
      <c r="W131" s="14"/>
      <c r="X131" s="14"/>
      <c r="AC131" s="11"/>
      <c r="AD131" s="11"/>
      <c r="AE131" s="12"/>
      <c r="AF131" s="11"/>
      <c r="AG131" s="12"/>
      <c r="AH131" s="11"/>
      <c r="AI131" s="12"/>
      <c r="AJ131" s="11"/>
      <c r="AK131" s="12"/>
      <c r="AL131" s="11"/>
      <c r="AM131" s="11"/>
      <c r="AN131" s="11"/>
      <c r="AO131" s="11"/>
      <c r="AP131" s="11"/>
      <c r="AQ131" s="11"/>
      <c r="AR131" s="11"/>
      <c r="AS131" s="12"/>
      <c r="AT131" s="11"/>
      <c r="AU131" s="11"/>
      <c r="AV131" s="13"/>
      <c r="AW131" s="13"/>
      <c r="AX131" s="13"/>
      <c r="AY131" s="11"/>
      <c r="AZ131" s="11"/>
      <c r="BA131" s="12"/>
      <c r="BB131" s="11"/>
      <c r="BC131" s="11"/>
      <c r="BD131" s="10"/>
      <c r="BE131" s="10"/>
      <c r="BF131" s="10"/>
      <c r="BG131" s="10"/>
      <c r="BH131" s="10"/>
      <c r="BI131" s="10"/>
      <c r="BJ131" s="10"/>
      <c r="BK131" s="10"/>
      <c r="BL131" s="10"/>
      <c r="BM131" s="10"/>
      <c r="BN131" s="10"/>
      <c r="BO131" s="10"/>
      <c r="BP131" s="9"/>
      <c r="BQ131" s="9"/>
      <c r="BR131" s="9"/>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row>
    <row r="132" spans="1:119" s="5" customFormat="1" ht="30" customHeight="1">
      <c r="A132" s="987"/>
      <c r="B132" s="987"/>
      <c r="C132" s="987"/>
      <c r="D132" s="987"/>
      <c r="E132" s="988"/>
      <c r="F132" s="988"/>
      <c r="G132" s="988"/>
      <c r="H132" s="988"/>
      <c r="I132" s="988"/>
      <c r="J132" s="988"/>
      <c r="K132" s="16"/>
      <c r="L132" s="16"/>
      <c r="M132" s="15"/>
      <c r="N132" s="15"/>
      <c r="O132" s="15"/>
      <c r="P132" s="15"/>
      <c r="Q132" s="15"/>
      <c r="R132" s="15"/>
      <c r="S132" s="15"/>
      <c r="T132" s="15"/>
      <c r="U132" s="15"/>
      <c r="V132" s="14"/>
      <c r="W132" s="14"/>
      <c r="X132" s="14"/>
      <c r="AC132" s="11"/>
      <c r="AD132" s="11"/>
      <c r="AE132" s="12"/>
      <c r="AF132" s="11"/>
      <c r="AG132" s="12"/>
      <c r="AH132" s="11"/>
      <c r="AI132" s="12"/>
      <c r="AJ132" s="11"/>
      <c r="AK132" s="12"/>
      <c r="AL132" s="11"/>
      <c r="AM132" s="11"/>
      <c r="AN132" s="11"/>
      <c r="AO132" s="11"/>
      <c r="AP132" s="11"/>
      <c r="AQ132" s="11"/>
      <c r="AR132" s="11"/>
      <c r="AS132" s="12"/>
      <c r="AT132" s="11"/>
      <c r="AU132" s="11"/>
      <c r="AV132" s="13"/>
      <c r="AW132" s="13"/>
      <c r="AX132" s="13"/>
      <c r="AY132" s="11"/>
      <c r="AZ132" s="11"/>
      <c r="BA132" s="12"/>
      <c r="BB132" s="11"/>
      <c r="BC132" s="11"/>
      <c r="BD132" s="10"/>
      <c r="BE132" s="10"/>
      <c r="BF132" s="10"/>
      <c r="BG132" s="10"/>
      <c r="BH132" s="10"/>
      <c r="BI132" s="10"/>
      <c r="BJ132" s="10"/>
      <c r="BK132" s="10"/>
      <c r="BL132" s="10"/>
      <c r="BM132" s="10"/>
      <c r="BN132" s="10"/>
      <c r="BO132" s="10"/>
      <c r="BP132" s="9"/>
      <c r="BQ132" s="9"/>
      <c r="BR132" s="9"/>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row>
    <row r="133" spans="1:119" s="5" customFormat="1" ht="51.75" customHeight="1">
      <c r="A133" s="1004"/>
      <c r="B133" s="1004"/>
      <c r="C133" s="1004"/>
      <c r="D133" s="1004"/>
      <c r="E133" s="988"/>
      <c r="F133" s="988"/>
      <c r="G133" s="988"/>
      <c r="H133" s="988"/>
      <c r="I133" s="988"/>
      <c r="J133" s="988"/>
      <c r="K133" s="16"/>
      <c r="L133" s="16"/>
      <c r="M133" s="15"/>
      <c r="N133" s="15"/>
      <c r="O133" s="15"/>
      <c r="P133" s="15"/>
      <c r="Q133" s="15"/>
      <c r="R133" s="15"/>
      <c r="S133" s="15"/>
      <c r="T133" s="15"/>
      <c r="U133" s="15"/>
      <c r="V133" s="14"/>
      <c r="W133" s="14"/>
      <c r="X133" s="14"/>
      <c r="AC133" s="11"/>
      <c r="AD133" s="11"/>
      <c r="AE133" s="12"/>
      <c r="AF133" s="11"/>
      <c r="AG133" s="12"/>
      <c r="AH133" s="11"/>
      <c r="AI133" s="12"/>
      <c r="AJ133" s="11"/>
      <c r="AK133" s="12"/>
      <c r="AL133" s="11"/>
      <c r="AM133" s="11"/>
      <c r="AN133" s="11"/>
      <c r="AO133" s="11"/>
      <c r="AP133" s="11"/>
      <c r="AQ133" s="11"/>
      <c r="AR133" s="11"/>
      <c r="AS133" s="12"/>
      <c r="AT133" s="11"/>
      <c r="AU133" s="11"/>
      <c r="AV133" s="13"/>
      <c r="AW133" s="13"/>
      <c r="AX133" s="13"/>
      <c r="AY133" s="11"/>
      <c r="AZ133" s="11"/>
      <c r="BA133" s="12"/>
      <c r="BB133" s="11"/>
      <c r="BC133" s="11"/>
      <c r="BD133" s="10"/>
      <c r="BE133" s="10"/>
      <c r="BF133" s="10"/>
      <c r="BG133" s="10"/>
      <c r="BH133" s="10"/>
      <c r="BI133" s="10"/>
      <c r="BJ133" s="10"/>
      <c r="BK133" s="10"/>
      <c r="BL133" s="10"/>
      <c r="BM133" s="10"/>
      <c r="BN133" s="10"/>
      <c r="BO133" s="10"/>
      <c r="BP133" s="9"/>
      <c r="BQ133" s="9"/>
      <c r="BR133" s="9"/>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row>
    <row r="134" spans="1:119" s="5" customFormat="1" ht="15.75">
      <c r="A134" s="1005"/>
      <c r="B134" s="1005"/>
      <c r="C134" s="1005"/>
      <c r="D134" s="1005"/>
      <c r="E134" s="424"/>
      <c r="F134" s="424"/>
      <c r="G134" s="988"/>
      <c r="H134" s="988"/>
      <c r="I134" s="988"/>
      <c r="J134" s="988"/>
      <c r="K134" s="16"/>
      <c r="L134" s="16"/>
      <c r="M134" s="15"/>
      <c r="N134" s="15"/>
      <c r="O134" s="15"/>
      <c r="P134" s="15"/>
      <c r="Q134" s="15"/>
      <c r="R134" s="15"/>
      <c r="S134" s="15"/>
      <c r="T134" s="15"/>
      <c r="U134" s="15"/>
      <c r="V134" s="14"/>
      <c r="W134" s="14"/>
      <c r="X134" s="14"/>
      <c r="AC134" s="11"/>
      <c r="AD134" s="11"/>
      <c r="AE134" s="12"/>
      <c r="AF134" s="11"/>
      <c r="AG134" s="12"/>
      <c r="AH134" s="11"/>
      <c r="AI134" s="12"/>
      <c r="AJ134" s="11"/>
      <c r="AK134" s="12"/>
      <c r="AL134" s="11"/>
      <c r="AM134" s="11"/>
      <c r="AN134" s="11"/>
      <c r="AO134" s="11"/>
      <c r="AP134" s="11"/>
      <c r="AQ134" s="11"/>
      <c r="AR134" s="11"/>
      <c r="AS134" s="12"/>
      <c r="AT134" s="11"/>
      <c r="AU134" s="11"/>
      <c r="AV134" s="13"/>
      <c r="AW134" s="13"/>
      <c r="AX134" s="13"/>
      <c r="AY134" s="11"/>
      <c r="AZ134" s="11"/>
      <c r="BA134" s="12"/>
      <c r="BB134" s="11"/>
      <c r="BC134" s="11"/>
      <c r="BD134" s="10"/>
      <c r="BE134" s="10"/>
      <c r="BF134" s="10"/>
      <c r="BG134" s="10"/>
      <c r="BH134" s="10"/>
      <c r="BI134" s="10"/>
      <c r="BJ134" s="10"/>
      <c r="BK134" s="10"/>
      <c r="BL134" s="10"/>
      <c r="BM134" s="10"/>
      <c r="BN134" s="10"/>
      <c r="BO134" s="10"/>
      <c r="BP134" s="9"/>
      <c r="BQ134" s="9"/>
      <c r="BR134" s="9"/>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row>
    <row r="135" spans="1:119" s="5" customFormat="1" ht="48" customHeight="1">
      <c r="A135" s="1005"/>
      <c r="B135" s="1005"/>
      <c r="C135" s="1005"/>
      <c r="D135" s="1005"/>
      <c r="E135" s="988"/>
      <c r="F135" s="988"/>
      <c r="G135" s="1006"/>
      <c r="H135" s="1006"/>
      <c r="I135" s="1006"/>
      <c r="J135" s="1006"/>
      <c r="K135" s="16"/>
      <c r="L135" s="17"/>
      <c r="M135" s="15"/>
      <c r="N135" s="15"/>
      <c r="O135" s="15"/>
      <c r="P135" s="15"/>
      <c r="Q135" s="15"/>
      <c r="R135" s="15"/>
      <c r="S135" s="15"/>
      <c r="T135" s="15"/>
      <c r="U135" s="15"/>
      <c r="V135" s="14"/>
      <c r="W135" s="14"/>
      <c r="X135" s="14"/>
      <c r="AC135" s="11"/>
      <c r="AD135" s="11"/>
      <c r="AE135" s="12"/>
      <c r="AF135" s="11"/>
      <c r="AG135" s="12"/>
      <c r="AH135" s="11"/>
      <c r="AI135" s="12"/>
      <c r="AJ135" s="11"/>
      <c r="AK135" s="12"/>
      <c r="AL135" s="11"/>
      <c r="AM135" s="11"/>
      <c r="AN135" s="11"/>
      <c r="AO135" s="11"/>
      <c r="AP135" s="11"/>
      <c r="AQ135" s="11"/>
      <c r="AR135" s="11"/>
      <c r="AS135" s="12"/>
      <c r="AT135" s="11"/>
      <c r="AU135" s="11"/>
      <c r="AV135" s="13"/>
      <c r="AW135" s="13"/>
      <c r="AX135" s="13"/>
      <c r="AY135" s="11"/>
      <c r="AZ135" s="11"/>
      <c r="BA135" s="12"/>
      <c r="BB135" s="11"/>
      <c r="BC135" s="11"/>
      <c r="BD135" s="10"/>
      <c r="BE135" s="10"/>
      <c r="BF135" s="10"/>
      <c r="BG135" s="10"/>
      <c r="BH135" s="10"/>
      <c r="BI135" s="10"/>
      <c r="BJ135" s="10"/>
      <c r="BK135" s="10"/>
      <c r="BL135" s="10"/>
      <c r="BM135" s="10"/>
      <c r="BN135" s="10"/>
      <c r="BO135" s="10"/>
      <c r="BP135" s="9"/>
      <c r="BQ135" s="9"/>
      <c r="BR135" s="9"/>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row>
    <row r="136" spans="1:119" s="5" customFormat="1" ht="15.75">
      <c r="A136" s="1001"/>
      <c r="B136" s="1001"/>
      <c r="C136" s="1001"/>
      <c r="D136" s="1001"/>
      <c r="E136" s="1002"/>
      <c r="F136" s="1002"/>
      <c r="G136" s="1002"/>
      <c r="H136" s="1002"/>
      <c r="I136" s="1002"/>
      <c r="J136" s="1002"/>
      <c r="K136" s="16"/>
      <c r="L136" s="16"/>
      <c r="M136" s="15"/>
      <c r="N136" s="15"/>
      <c r="O136" s="15"/>
      <c r="P136" s="15"/>
      <c r="Q136" s="15"/>
      <c r="R136" s="15"/>
      <c r="S136" s="15"/>
      <c r="T136" s="15"/>
      <c r="U136" s="15"/>
      <c r="V136" s="14"/>
      <c r="W136" s="14"/>
      <c r="X136" s="14"/>
      <c r="AC136" s="11"/>
      <c r="AD136" s="11"/>
      <c r="AE136" s="12"/>
      <c r="AF136" s="11"/>
      <c r="AG136" s="12"/>
      <c r="AH136" s="11"/>
      <c r="AI136" s="12"/>
      <c r="AJ136" s="11"/>
      <c r="AK136" s="12"/>
      <c r="AL136" s="11"/>
      <c r="AM136" s="11"/>
      <c r="AN136" s="11"/>
      <c r="AO136" s="11"/>
      <c r="AP136" s="11"/>
      <c r="AQ136" s="11"/>
      <c r="AR136" s="11"/>
      <c r="AS136" s="12"/>
      <c r="AT136" s="11"/>
      <c r="AU136" s="11"/>
      <c r="AV136" s="13"/>
      <c r="AW136" s="13"/>
      <c r="AX136" s="13"/>
      <c r="AY136" s="11"/>
      <c r="AZ136" s="11"/>
      <c r="BA136" s="12"/>
      <c r="BB136" s="11"/>
      <c r="BC136" s="11"/>
      <c r="BD136" s="10"/>
      <c r="BE136" s="10"/>
      <c r="BF136" s="10"/>
      <c r="BG136" s="10"/>
      <c r="BH136" s="10"/>
      <c r="BI136" s="10"/>
      <c r="BJ136" s="10"/>
      <c r="BK136" s="10"/>
      <c r="BL136" s="10"/>
      <c r="BM136" s="10"/>
      <c r="BN136" s="10"/>
      <c r="BO136" s="10"/>
      <c r="BP136" s="9"/>
      <c r="BQ136" s="9"/>
      <c r="BR136" s="9"/>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row>
    <row r="137" spans="1:119" s="5" customFormat="1" ht="15.75">
      <c r="A137" s="1001"/>
      <c r="B137" s="1001"/>
      <c r="C137" s="1001"/>
      <c r="D137" s="1001"/>
      <c r="E137" s="1003"/>
      <c r="F137" s="1003"/>
      <c r="G137" s="1003"/>
      <c r="H137" s="1003"/>
      <c r="I137" s="1003"/>
      <c r="J137" s="1003"/>
      <c r="K137" s="16"/>
      <c r="L137" s="16"/>
      <c r="M137" s="15"/>
      <c r="N137" s="15"/>
      <c r="O137" s="15"/>
      <c r="P137" s="15"/>
      <c r="Q137" s="15"/>
      <c r="R137" s="15"/>
      <c r="S137" s="15"/>
      <c r="T137" s="15"/>
      <c r="U137" s="15"/>
      <c r="V137" s="14"/>
      <c r="W137" s="14"/>
      <c r="X137" s="14"/>
      <c r="AC137" s="11"/>
      <c r="AD137" s="11"/>
      <c r="AE137" s="12"/>
      <c r="AF137" s="11"/>
      <c r="AG137" s="12"/>
      <c r="AH137" s="11"/>
      <c r="AI137" s="12"/>
      <c r="AJ137" s="11"/>
      <c r="AK137" s="12"/>
      <c r="AL137" s="11"/>
      <c r="AM137" s="11"/>
      <c r="AN137" s="11"/>
      <c r="AO137" s="11"/>
      <c r="AP137" s="11"/>
      <c r="AQ137" s="11"/>
      <c r="AR137" s="11"/>
      <c r="AS137" s="12"/>
      <c r="AT137" s="11"/>
      <c r="AU137" s="11"/>
      <c r="AV137" s="13"/>
      <c r="AW137" s="13"/>
      <c r="AX137" s="13"/>
      <c r="AY137" s="11"/>
      <c r="AZ137" s="11"/>
      <c r="BA137" s="12"/>
      <c r="BB137" s="11"/>
      <c r="BC137" s="11"/>
      <c r="BD137" s="10"/>
      <c r="BE137" s="10"/>
      <c r="BF137" s="10"/>
      <c r="BG137" s="10"/>
      <c r="BH137" s="10"/>
      <c r="BI137" s="10"/>
      <c r="BJ137" s="10"/>
      <c r="BK137" s="10"/>
      <c r="BL137" s="10"/>
      <c r="BM137" s="10"/>
      <c r="BN137" s="10"/>
      <c r="BO137" s="10"/>
      <c r="BP137" s="9"/>
      <c r="BQ137" s="9"/>
      <c r="BR137" s="9"/>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row>
    <row r="138" spans="1:119" s="5" customFormat="1">
      <c r="A138" s="8"/>
      <c r="B138" s="7"/>
      <c r="C138" s="7"/>
      <c r="D138" s="7"/>
      <c r="E138" s="7"/>
      <c r="F138" s="7"/>
      <c r="G138" s="7"/>
      <c r="H138" s="7"/>
      <c r="I138" s="7"/>
      <c r="J138" s="7"/>
      <c r="K138" s="428"/>
      <c r="L138" s="428"/>
      <c r="M138" s="1"/>
      <c r="N138" s="428"/>
      <c r="O138" s="428"/>
      <c r="P138" s="428"/>
      <c r="Q138" s="428"/>
      <c r="R138" s="428"/>
      <c r="S138" s="428"/>
      <c r="T138" s="428"/>
      <c r="U138" s="428"/>
      <c r="V138" s="428"/>
      <c r="W138" s="428"/>
      <c r="X138" s="428"/>
      <c r="Y138" s="428"/>
      <c r="Z138" s="428"/>
      <c r="AA138" s="428"/>
      <c r="AB138" s="428"/>
      <c r="AC138" s="428"/>
      <c r="AD138" s="428"/>
      <c r="AE138" s="428"/>
      <c r="AF138" s="428"/>
      <c r="AG138" s="428"/>
      <c r="AH138" s="428"/>
      <c r="AI138" s="428"/>
      <c r="AJ138" s="428"/>
      <c r="AK138" s="428"/>
      <c r="AL138" s="428"/>
      <c r="AM138" s="428"/>
      <c r="AN138" s="428"/>
      <c r="AO138" s="428"/>
      <c r="AP138" s="428"/>
      <c r="AQ138" s="428"/>
      <c r="AR138" s="428"/>
      <c r="AS138" s="428"/>
      <c r="AT138" s="428"/>
      <c r="AU138" s="428"/>
      <c r="AV138" s="428"/>
      <c r="AW138" s="428"/>
      <c r="AX138" s="428"/>
      <c r="AY138" s="428"/>
      <c r="AZ138" s="428"/>
      <c r="BA138" s="428"/>
      <c r="BB138" s="428"/>
      <c r="BC138" s="428"/>
      <c r="BD138" s="428"/>
      <c r="BE138" s="428"/>
      <c r="BF138" s="428"/>
      <c r="BG138" s="428"/>
      <c r="BH138" s="428"/>
      <c r="BI138" s="428"/>
      <c r="BJ138" s="428"/>
      <c r="BK138" s="428"/>
      <c r="BL138" s="428"/>
      <c r="BM138" s="428"/>
      <c r="BN138" s="428"/>
      <c r="BO138" s="428"/>
      <c r="BP138" s="428"/>
      <c r="BQ138" s="428"/>
      <c r="BR138" s="428"/>
      <c r="BS138" s="428"/>
      <c r="BT138" s="428"/>
      <c r="BU138" s="428"/>
      <c r="BV138" s="428"/>
      <c r="BW138" s="428"/>
      <c r="BX138" s="428"/>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row>
    <row r="139" spans="1:119" s="5" customFormat="1">
      <c r="A139" s="428"/>
      <c r="B139" s="2"/>
      <c r="C139" s="2"/>
      <c r="D139" s="2"/>
      <c r="E139" s="2"/>
      <c r="F139" s="2"/>
      <c r="G139" s="2"/>
      <c r="H139" s="2"/>
      <c r="I139" s="2"/>
      <c r="J139" s="2"/>
      <c r="K139" s="428"/>
      <c r="L139" s="428"/>
      <c r="M139" s="1"/>
      <c r="N139" s="428"/>
      <c r="O139" s="428"/>
      <c r="P139" s="428"/>
      <c r="Q139" s="428"/>
      <c r="R139" s="428"/>
      <c r="S139" s="428"/>
      <c r="T139" s="428"/>
      <c r="U139" s="428"/>
      <c r="V139" s="428"/>
      <c r="W139" s="428"/>
      <c r="X139" s="428"/>
      <c r="Y139" s="428"/>
      <c r="Z139" s="428"/>
      <c r="AA139" s="428"/>
      <c r="AB139" s="428"/>
      <c r="AC139" s="428"/>
      <c r="AD139" s="428"/>
      <c r="AE139" s="428"/>
      <c r="AF139" s="428"/>
      <c r="AG139" s="428"/>
      <c r="AH139" s="428"/>
      <c r="AI139" s="428"/>
      <c r="AJ139" s="428"/>
      <c r="AK139" s="428"/>
      <c r="AL139" s="428"/>
      <c r="AM139" s="428"/>
      <c r="AN139" s="428"/>
      <c r="AO139" s="428"/>
      <c r="AP139" s="428"/>
      <c r="AQ139" s="428"/>
      <c r="AR139" s="428"/>
      <c r="AS139" s="428"/>
      <c r="AT139" s="428"/>
      <c r="AU139" s="428"/>
      <c r="AV139" s="428"/>
      <c r="AW139" s="428"/>
      <c r="AX139" s="428"/>
      <c r="AY139" s="428"/>
      <c r="AZ139" s="428"/>
      <c r="BA139" s="428"/>
      <c r="BB139" s="428"/>
      <c r="BC139" s="428"/>
      <c r="BD139" s="428"/>
      <c r="BE139" s="428"/>
      <c r="BF139" s="428"/>
      <c r="BG139" s="428"/>
      <c r="BH139" s="428"/>
      <c r="BI139" s="428"/>
      <c r="BJ139" s="428"/>
      <c r="BK139" s="428"/>
      <c r="BL139" s="428"/>
      <c r="BM139" s="428"/>
      <c r="BN139" s="428"/>
      <c r="BO139" s="428"/>
      <c r="BP139" s="428"/>
      <c r="BQ139" s="428"/>
      <c r="BR139" s="428"/>
      <c r="BS139" s="428"/>
      <c r="BT139" s="428"/>
      <c r="BU139" s="428"/>
      <c r="BV139" s="428"/>
      <c r="BW139" s="428"/>
      <c r="BX139" s="428"/>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row>
    <row r="140" spans="1:119">
      <c r="B140" s="996"/>
      <c r="C140" s="996"/>
      <c r="D140" s="996"/>
      <c r="E140" s="996"/>
      <c r="F140" s="996"/>
      <c r="G140" s="996"/>
      <c r="H140" s="996"/>
      <c r="I140" s="996"/>
      <c r="J140" s="996"/>
      <c r="K140" s="996"/>
      <c r="L140" s="996"/>
      <c r="M140" s="996"/>
      <c r="N140" s="425"/>
      <c r="T140" s="4"/>
    </row>
    <row r="141" spans="1:119">
      <c r="E141" s="3"/>
    </row>
    <row r="142" spans="1:119" ht="24.75" customHeight="1"/>
    <row r="147" spans="2:20">
      <c r="B147" s="428"/>
      <c r="C147" s="428"/>
      <c r="D147" s="428"/>
      <c r="E147" s="428"/>
      <c r="F147" s="428"/>
      <c r="G147" s="428"/>
      <c r="H147" s="428"/>
      <c r="I147" s="997"/>
      <c r="J147" s="997"/>
      <c r="K147" s="997"/>
      <c r="L147" s="997"/>
      <c r="M147" s="997"/>
    </row>
    <row r="148" spans="2:20" ht="15">
      <c r="B148" s="428"/>
      <c r="C148" s="428"/>
      <c r="D148" s="428"/>
      <c r="E148" s="428"/>
      <c r="F148" s="428"/>
      <c r="G148" s="428"/>
      <c r="H148" s="428"/>
      <c r="I148" s="997"/>
      <c r="J148" s="997"/>
      <c r="K148" s="997"/>
      <c r="L148" s="997"/>
      <c r="M148" s="997"/>
      <c r="P148" s="998"/>
      <c r="Q148" s="999"/>
      <c r="R148" s="999"/>
      <c r="S148" s="999"/>
      <c r="T148" s="999"/>
    </row>
    <row r="149" spans="2:20" ht="15">
      <c r="B149" s="428"/>
      <c r="C149" s="428"/>
      <c r="D149" s="428"/>
      <c r="E149" s="428"/>
      <c r="F149" s="428"/>
      <c r="G149" s="428"/>
      <c r="H149" s="428"/>
      <c r="P149" s="998"/>
      <c r="Q149" s="999"/>
      <c r="R149" s="999"/>
      <c r="S149" s="999"/>
      <c r="T149" s="999"/>
    </row>
  </sheetData>
  <mergeCells count="221">
    <mergeCell ref="B140:M140"/>
    <mergeCell ref="I147:M148"/>
    <mergeCell ref="P148:T148"/>
    <mergeCell ref="P149:T149"/>
    <mergeCell ref="B3:F3"/>
    <mergeCell ref="A136:D136"/>
    <mergeCell ref="E136:F136"/>
    <mergeCell ref="G136:J136"/>
    <mergeCell ref="A137:D137"/>
    <mergeCell ref="E137:F137"/>
    <mergeCell ref="G137:J137"/>
    <mergeCell ref="A133:D133"/>
    <mergeCell ref="E133:F133"/>
    <mergeCell ref="G133:J133"/>
    <mergeCell ref="A134:D134"/>
    <mergeCell ref="G134:J134"/>
    <mergeCell ref="A135:D135"/>
    <mergeCell ref="E135:F135"/>
    <mergeCell ref="G135:J135"/>
    <mergeCell ref="C130:E130"/>
    <mergeCell ref="G130:J130"/>
    <mergeCell ref="A131:D131"/>
    <mergeCell ref="E131:F131"/>
    <mergeCell ref="G131:J131"/>
    <mergeCell ref="A132:D132"/>
    <mergeCell ref="E132:F132"/>
    <mergeCell ref="G132:J132"/>
    <mergeCell ref="A125:G125"/>
    <mergeCell ref="H125:I125"/>
    <mergeCell ref="J125:K125"/>
    <mergeCell ref="A128:B128"/>
    <mergeCell ref="A129:B129"/>
    <mergeCell ref="C129:E129"/>
    <mergeCell ref="G129:J129"/>
    <mergeCell ref="A123:G123"/>
    <mergeCell ref="H123:I123"/>
    <mergeCell ref="J123:K123"/>
    <mergeCell ref="A124:G124"/>
    <mergeCell ref="H124:I124"/>
    <mergeCell ref="J124:K124"/>
    <mergeCell ref="A121:G121"/>
    <mergeCell ref="H121:I121"/>
    <mergeCell ref="J121:K121"/>
    <mergeCell ref="A122:G122"/>
    <mergeCell ref="H122:I122"/>
    <mergeCell ref="J122:K122"/>
    <mergeCell ref="H118:I118"/>
    <mergeCell ref="J118:K118"/>
    <mergeCell ref="A119:G119"/>
    <mergeCell ref="H119:I119"/>
    <mergeCell ref="J119:K119"/>
    <mergeCell ref="A120:G120"/>
    <mergeCell ref="H120:I120"/>
    <mergeCell ref="J120:K120"/>
    <mergeCell ref="A95:F95"/>
    <mergeCell ref="A103:F103"/>
    <mergeCell ref="A115:F115"/>
    <mergeCell ref="A116:F116"/>
    <mergeCell ref="B117:F117"/>
    <mergeCell ref="A118:G118"/>
    <mergeCell ref="Q84:Q89"/>
    <mergeCell ref="A91:A93"/>
    <mergeCell ref="B91:B93"/>
    <mergeCell ref="C91:C93"/>
    <mergeCell ref="D91:D93"/>
    <mergeCell ref="E91:E93"/>
    <mergeCell ref="Q91:Q93"/>
    <mergeCell ref="A79:A80"/>
    <mergeCell ref="B79:B80"/>
    <mergeCell ref="C79:C80"/>
    <mergeCell ref="D79:D80"/>
    <mergeCell ref="E79:E80"/>
    <mergeCell ref="A84:A89"/>
    <mergeCell ref="B84:B89"/>
    <mergeCell ref="C84:C89"/>
    <mergeCell ref="D84:D89"/>
    <mergeCell ref="E84:E89"/>
    <mergeCell ref="AI68:AI74"/>
    <mergeCell ref="AJ68:AJ74"/>
    <mergeCell ref="A76:A77"/>
    <mergeCell ref="B76:B77"/>
    <mergeCell ref="C76:C77"/>
    <mergeCell ref="D76:D77"/>
    <mergeCell ref="E76:E77"/>
    <mergeCell ref="Q76:Q77"/>
    <mergeCell ref="A68:A74"/>
    <mergeCell ref="B68:B74"/>
    <mergeCell ref="C68:C74"/>
    <mergeCell ref="D68:D74"/>
    <mergeCell ref="E68:E74"/>
    <mergeCell ref="Q68:Q74"/>
    <mergeCell ref="AI51:AI56"/>
    <mergeCell ref="AJ51:AJ56"/>
    <mergeCell ref="A58:A61"/>
    <mergeCell ref="B58:B61"/>
    <mergeCell ref="C58:C61"/>
    <mergeCell ref="D58:D61"/>
    <mergeCell ref="E58:E61"/>
    <mergeCell ref="Q58:Q61"/>
    <mergeCell ref="AI58:AI61"/>
    <mergeCell ref="AJ58:AJ61"/>
    <mergeCell ref="A51:A56"/>
    <mergeCell ref="B51:B56"/>
    <mergeCell ref="C51:C56"/>
    <mergeCell ref="D51:D56"/>
    <mergeCell ref="E51:E56"/>
    <mergeCell ref="Q51:Q56"/>
    <mergeCell ref="AJ39:AJ42"/>
    <mergeCell ref="A44:A49"/>
    <mergeCell ref="B44:B49"/>
    <mergeCell ref="C44:C49"/>
    <mergeCell ref="D44:D49"/>
    <mergeCell ref="E44:E49"/>
    <mergeCell ref="Q44:Q49"/>
    <mergeCell ref="AI44:AI49"/>
    <mergeCell ref="AJ44:AJ49"/>
    <mergeCell ref="AI33:AI37"/>
    <mergeCell ref="A39:A42"/>
    <mergeCell ref="B39:B42"/>
    <mergeCell ref="C39:C42"/>
    <mergeCell ref="D39:D42"/>
    <mergeCell ref="E39:E42"/>
    <mergeCell ref="Q39:Q42"/>
    <mergeCell ref="AI39:AI42"/>
    <mergeCell ref="A33:A37"/>
    <mergeCell ref="B33:B37"/>
    <mergeCell ref="C33:C37"/>
    <mergeCell ref="D33:D37"/>
    <mergeCell ref="E33:E37"/>
    <mergeCell ref="Q33:Q37"/>
    <mergeCell ref="A24:A31"/>
    <mergeCell ref="B24:B31"/>
    <mergeCell ref="C24:C31"/>
    <mergeCell ref="D24:D31"/>
    <mergeCell ref="E24:E31"/>
    <mergeCell ref="Q24:Q31"/>
    <mergeCell ref="BE16:BF16"/>
    <mergeCell ref="BG16:BH16"/>
    <mergeCell ref="R16:S16"/>
    <mergeCell ref="T16:U16"/>
    <mergeCell ref="V16:W16"/>
    <mergeCell ref="J14:J17"/>
    <mergeCell ref="K14:K17"/>
    <mergeCell ref="L14:L17"/>
    <mergeCell ref="M14:M17"/>
    <mergeCell ref="N14:N17"/>
    <mergeCell ref="O14:O17"/>
    <mergeCell ref="A14:A17"/>
    <mergeCell ref="B14:B17"/>
    <mergeCell ref="C14:C17"/>
    <mergeCell ref="D14:D17"/>
    <mergeCell ref="E14:E17"/>
    <mergeCell ref="F14:F17"/>
    <mergeCell ref="A19:E19"/>
    <mergeCell ref="BV13:BV17"/>
    <mergeCell ref="BW13:BW17"/>
    <mergeCell ref="BX13:BX17"/>
    <mergeCell ref="AG13:AH13"/>
    <mergeCell ref="BD13:BI13"/>
    <mergeCell ref="BJ13:BO13"/>
    <mergeCell ref="BP13:BP17"/>
    <mergeCell ref="BQ13:BQ17"/>
    <mergeCell ref="BR13:BR17"/>
    <mergeCell ref="AK14:AN15"/>
    <mergeCell ref="AO14:BB14"/>
    <mergeCell ref="BC14:BC17"/>
    <mergeCell ref="BD14:BD17"/>
    <mergeCell ref="BE14:BH15"/>
    <mergeCell ref="BJ14:BJ17"/>
    <mergeCell ref="BK14:BN15"/>
    <mergeCell ref="BO14:BO17"/>
    <mergeCell ref="Y15:AH15"/>
    <mergeCell ref="AO15:AP15"/>
    <mergeCell ref="AQ15:AV15"/>
    <mergeCell ref="AW15:AZ15"/>
    <mergeCell ref="BA15:BB16"/>
    <mergeCell ref="BI15:BI17"/>
    <mergeCell ref="Y14:AH14"/>
    <mergeCell ref="BS13:BS17"/>
    <mergeCell ref="BT13:BT17"/>
    <mergeCell ref="BU13:BU17"/>
    <mergeCell ref="AI14:AJ16"/>
    <mergeCell ref="Y16:Z16"/>
    <mergeCell ref="BK16:BL16"/>
    <mergeCell ref="BM16:BN16"/>
    <mergeCell ref="AU16:AV16"/>
    <mergeCell ref="AW16:AX16"/>
    <mergeCell ref="AY16:AZ16"/>
    <mergeCell ref="AO16:AP16"/>
    <mergeCell ref="AQ16:AR16"/>
    <mergeCell ref="AS16:AT16"/>
    <mergeCell ref="AA16:AB16"/>
    <mergeCell ref="AC16:AD16"/>
    <mergeCell ref="AE16:AF16"/>
    <mergeCell ref="AG16:AH16"/>
    <mergeCell ref="AK16:AL16"/>
    <mergeCell ref="AM16:AN16"/>
    <mergeCell ref="A63:A66"/>
    <mergeCell ref="B63:B66"/>
    <mergeCell ref="C63:C66"/>
    <mergeCell ref="D63:D66"/>
    <mergeCell ref="E63:E66"/>
    <mergeCell ref="Q63:Q66"/>
    <mergeCell ref="AI63:AI66"/>
    <mergeCell ref="AJ63:AJ66"/>
    <mergeCell ref="BK4:BO4"/>
    <mergeCell ref="J6:M6"/>
    <mergeCell ref="E8:X8"/>
    <mergeCell ref="E10:X10"/>
    <mergeCell ref="E11:X11"/>
    <mergeCell ref="E12:Y12"/>
    <mergeCell ref="A20:A22"/>
    <mergeCell ref="B20:B22"/>
    <mergeCell ref="C20:C22"/>
    <mergeCell ref="D20:D22"/>
    <mergeCell ref="E20:E22"/>
    <mergeCell ref="P14:P17"/>
    <mergeCell ref="Q14:Q16"/>
    <mergeCell ref="R14:W15"/>
    <mergeCell ref="X14:X17"/>
    <mergeCell ref="Q20:Q22"/>
  </mergeCells>
  <pageMargins left="0.59055118110236227" right="0.15748031496062992" top="0.47244094488188981" bottom="0.39370078740157483" header="0.31496062992125984" footer="0.31496062992125984"/>
  <pageSetup paperSize="8" scale="25"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theme="9" tint="-0.249977111117893"/>
    <pageSetUpPr fitToPage="1"/>
  </sheetPr>
  <dimension ref="A1:W101"/>
  <sheetViews>
    <sheetView view="pageBreakPreview" topLeftCell="A20" zoomScale="72" zoomScaleNormal="68" zoomScaleSheetLayoutView="72" workbookViewId="0">
      <selection activeCell="K24" sqref="K24"/>
    </sheetView>
  </sheetViews>
  <sheetFormatPr defaultColWidth="9.140625" defaultRowHeight="12.75"/>
  <cols>
    <col min="1" max="1" width="4.5703125" style="428" customWidth="1"/>
    <col min="2" max="2" width="15.7109375" style="428" customWidth="1"/>
    <col min="3" max="3" width="25.7109375" style="428" customWidth="1"/>
    <col min="4" max="4" width="8" style="428" customWidth="1"/>
    <col min="5" max="5" width="12" style="428" customWidth="1"/>
    <col min="6" max="6" width="13.85546875" style="428" customWidth="1"/>
    <col min="7" max="7" width="13.7109375" style="428" customWidth="1"/>
    <col min="8" max="8" width="12.28515625" style="428" customWidth="1"/>
    <col min="9" max="9" width="15.5703125" style="428" customWidth="1"/>
    <col min="10" max="10" width="15.140625" style="428" customWidth="1"/>
    <col min="11" max="11" width="15.7109375" style="428" customWidth="1"/>
    <col min="12" max="12" width="18.85546875" style="428" customWidth="1"/>
    <col min="13" max="13" width="16.42578125" style="428" customWidth="1"/>
    <col min="14" max="14" width="13.7109375" style="428" customWidth="1"/>
    <col min="15" max="15" width="17.7109375" style="428" customWidth="1"/>
    <col min="16" max="16" width="19.140625" style="428" customWidth="1"/>
    <col min="17" max="17" width="15" style="428" customWidth="1"/>
    <col min="18" max="18" width="16.85546875" style="428" customWidth="1"/>
    <col min="19" max="19" width="15" style="428" customWidth="1"/>
    <col min="20" max="20" width="12.85546875" style="428" customWidth="1"/>
    <col min="21" max="21" width="9.140625" style="428"/>
    <col min="22" max="22" width="10.5703125" style="428" bestFit="1" customWidth="1"/>
    <col min="23" max="16384" width="9.140625" style="428"/>
  </cols>
  <sheetData>
    <row r="1" spans="1:20">
      <c r="A1" s="112"/>
      <c r="B1" s="13"/>
      <c r="E1" s="139"/>
      <c r="F1" s="139"/>
      <c r="G1" s="419"/>
      <c r="H1" s="419"/>
      <c r="I1" s="419"/>
      <c r="J1" s="419"/>
      <c r="K1" s="419"/>
      <c r="L1" s="419"/>
      <c r="M1" s="419"/>
      <c r="N1" s="419"/>
      <c r="O1" s="419"/>
      <c r="P1" s="419"/>
      <c r="Q1" s="419"/>
      <c r="R1" s="419"/>
      <c r="S1" s="419"/>
    </row>
    <row r="2" spans="1:20" ht="15">
      <c r="A2" s="112"/>
      <c r="B2" s="140" t="s">
        <v>126</v>
      </c>
      <c r="C2" s="141"/>
      <c r="D2" s="141"/>
      <c r="E2" s="419"/>
      <c r="F2" s="419"/>
      <c r="G2" s="419"/>
      <c r="H2" s="419"/>
      <c r="I2" s="419"/>
      <c r="J2" s="419"/>
      <c r="K2" s="419"/>
      <c r="L2" s="116"/>
      <c r="M2" s="116"/>
      <c r="N2" s="116"/>
      <c r="O2" s="116"/>
      <c r="P2" s="116"/>
      <c r="Q2" s="116"/>
      <c r="R2" s="116"/>
      <c r="S2" s="116"/>
    </row>
    <row r="3" spans="1:20" ht="18.75">
      <c r="B3" s="142" t="s">
        <v>449</v>
      </c>
      <c r="C3" s="142"/>
      <c r="D3" s="142"/>
      <c r="G3" s="419"/>
      <c r="H3" s="419"/>
      <c r="I3" s="419"/>
      <c r="J3" s="419"/>
      <c r="K3" s="419"/>
      <c r="P3" s="877" t="s">
        <v>155</v>
      </c>
      <c r="Q3" s="877"/>
      <c r="R3" s="877"/>
    </row>
    <row r="4" spans="1:20" ht="15">
      <c r="B4" s="141" t="s">
        <v>459</v>
      </c>
      <c r="C4" s="143"/>
      <c r="D4" s="143"/>
      <c r="E4" s="419"/>
      <c r="F4" s="419"/>
      <c r="G4" s="419"/>
      <c r="H4" s="419"/>
      <c r="I4" s="419"/>
      <c r="J4" s="419"/>
      <c r="K4" s="419"/>
      <c r="Q4" s="1027"/>
      <c r="R4" s="1027"/>
    </row>
    <row r="5" spans="1:20" ht="15">
      <c r="B5" s="142" t="s">
        <v>156</v>
      </c>
      <c r="C5" s="142" t="s">
        <v>28</v>
      </c>
      <c r="D5" s="142"/>
      <c r="E5" s="419"/>
      <c r="F5" s="419"/>
      <c r="G5" s="419"/>
      <c r="H5" s="419"/>
      <c r="I5" s="419"/>
      <c r="J5" s="419"/>
      <c r="K5" s="419"/>
    </row>
    <row r="6" spans="1:20" ht="15">
      <c r="B6" s="143" t="s">
        <v>1</v>
      </c>
      <c r="C6" s="143"/>
      <c r="D6" s="143"/>
      <c r="E6" s="419"/>
      <c r="F6" s="419"/>
      <c r="G6" s="419"/>
      <c r="H6" s="419"/>
      <c r="I6" s="419"/>
      <c r="J6" s="419"/>
      <c r="K6" s="419"/>
    </row>
    <row r="7" spans="1:20" ht="15">
      <c r="B7" s="141" t="s">
        <v>446</v>
      </c>
      <c r="C7" s="143"/>
      <c r="D7" s="143"/>
      <c r="E7" s="419"/>
      <c r="F7" s="419"/>
      <c r="G7" s="419"/>
      <c r="H7" s="419"/>
      <c r="I7" s="419"/>
      <c r="J7" s="419"/>
      <c r="K7" s="419"/>
    </row>
    <row r="8" spans="1:20" ht="15">
      <c r="B8" s="143"/>
      <c r="C8" s="143"/>
      <c r="D8" s="143"/>
      <c r="E8" s="419"/>
      <c r="F8" s="419"/>
      <c r="G8" s="419"/>
      <c r="H8" s="419"/>
      <c r="I8" s="419"/>
      <c r="J8" s="419"/>
      <c r="K8" s="419"/>
    </row>
    <row r="9" spans="1:20" ht="18.75">
      <c r="A9" s="1028" t="s">
        <v>460</v>
      </c>
      <c r="B9" s="1028"/>
      <c r="C9" s="1028"/>
      <c r="D9" s="1028"/>
      <c r="E9" s="1028"/>
      <c r="F9" s="1028"/>
      <c r="G9" s="1028"/>
      <c r="H9" s="1028"/>
      <c r="I9" s="1028"/>
      <c r="J9" s="1028"/>
      <c r="K9" s="1028"/>
      <c r="L9" s="1028"/>
      <c r="M9" s="1028"/>
      <c r="N9" s="1028"/>
      <c r="O9" s="1028"/>
      <c r="P9" s="1028"/>
      <c r="Q9" s="1028"/>
      <c r="R9" s="1028"/>
      <c r="S9" s="1028"/>
      <c r="T9" s="1028"/>
    </row>
    <row r="10" spans="1:20" ht="28.5" customHeight="1">
      <c r="A10" s="1029" t="s">
        <v>461</v>
      </c>
      <c r="B10" s="1029"/>
      <c r="C10" s="1029"/>
      <c r="D10" s="1029"/>
      <c r="E10" s="1029"/>
      <c r="F10" s="1029"/>
      <c r="G10" s="1029"/>
      <c r="H10" s="1029"/>
      <c r="I10" s="1029"/>
      <c r="J10" s="1029"/>
      <c r="K10" s="1029"/>
      <c r="L10" s="1029"/>
      <c r="M10" s="1029"/>
      <c r="N10" s="1029"/>
      <c r="O10" s="1029"/>
      <c r="P10" s="1029"/>
      <c r="Q10" s="1029"/>
      <c r="R10" s="1029"/>
      <c r="S10" s="1029"/>
      <c r="T10" s="1029"/>
    </row>
    <row r="11" spans="1:20" ht="18" customHeight="1">
      <c r="A11" s="937" t="s">
        <v>120</v>
      </c>
      <c r="B11" s="937"/>
      <c r="C11" s="937"/>
      <c r="D11" s="937"/>
      <c r="E11" s="937"/>
      <c r="F11" s="937"/>
      <c r="G11" s="937"/>
      <c r="H11" s="937"/>
      <c r="I11" s="937"/>
      <c r="J11" s="937"/>
      <c r="K11" s="937"/>
      <c r="L11" s="937"/>
      <c r="M11" s="937"/>
      <c r="N11" s="937"/>
      <c r="O11" s="937"/>
      <c r="P11" s="937"/>
      <c r="Q11" s="937"/>
      <c r="R11" s="937"/>
      <c r="S11" s="937"/>
      <c r="T11" s="937"/>
    </row>
    <row r="12" spans="1:20" ht="66" customHeight="1">
      <c r="A12" s="953" t="s">
        <v>107</v>
      </c>
      <c r="B12" s="953" t="s">
        <v>106</v>
      </c>
      <c r="C12" s="953" t="s">
        <v>105</v>
      </c>
      <c r="D12" s="953" t="s">
        <v>157</v>
      </c>
      <c r="E12" s="953" t="s">
        <v>103</v>
      </c>
      <c r="F12" s="953" t="s">
        <v>158</v>
      </c>
      <c r="G12" s="953" t="s">
        <v>159</v>
      </c>
      <c r="H12" s="1030" t="s">
        <v>160</v>
      </c>
      <c r="I12" s="1031"/>
      <c r="J12" s="1032"/>
      <c r="K12" s="1033" t="s">
        <v>161</v>
      </c>
      <c r="L12" s="1033"/>
      <c r="M12" s="1033"/>
      <c r="N12" s="1033"/>
      <c r="O12" s="1033"/>
      <c r="P12" s="1033"/>
      <c r="Q12" s="1033"/>
      <c r="R12" s="1034"/>
      <c r="S12" s="1016" t="s">
        <v>162</v>
      </c>
      <c r="T12" s="1016" t="s">
        <v>163</v>
      </c>
    </row>
    <row r="13" spans="1:20" ht="49.5" customHeight="1">
      <c r="A13" s="954"/>
      <c r="B13" s="954"/>
      <c r="C13" s="954"/>
      <c r="D13" s="954"/>
      <c r="E13" s="954"/>
      <c r="F13" s="954"/>
      <c r="G13" s="954"/>
      <c r="H13" s="931" t="s">
        <v>164</v>
      </c>
      <c r="I13" s="1019" t="s">
        <v>165</v>
      </c>
      <c r="J13" s="1021" t="s">
        <v>166</v>
      </c>
      <c r="K13" s="943" t="s">
        <v>167</v>
      </c>
      <c r="L13" s="944"/>
      <c r="M13" s="944"/>
      <c r="N13" s="1022"/>
      <c r="O13" s="1023" t="s">
        <v>168</v>
      </c>
      <c r="P13" s="1023" t="s">
        <v>169</v>
      </c>
      <c r="Q13" s="1023" t="s">
        <v>170</v>
      </c>
      <c r="R13" s="1025" t="s">
        <v>171</v>
      </c>
      <c r="S13" s="1017"/>
      <c r="T13" s="1017"/>
    </row>
    <row r="14" spans="1:20" s="101" customFormat="1" ht="300" customHeight="1">
      <c r="A14" s="955"/>
      <c r="B14" s="955"/>
      <c r="C14" s="955"/>
      <c r="D14" s="955"/>
      <c r="E14" s="955"/>
      <c r="F14" s="954"/>
      <c r="G14" s="954"/>
      <c r="H14" s="932"/>
      <c r="I14" s="1020"/>
      <c r="J14" s="1020"/>
      <c r="K14" s="418" t="s">
        <v>172</v>
      </c>
      <c r="L14" s="418" t="s">
        <v>173</v>
      </c>
      <c r="M14" s="418" t="s">
        <v>174</v>
      </c>
      <c r="N14" s="418" t="s">
        <v>175</v>
      </c>
      <c r="O14" s="1024"/>
      <c r="P14" s="1024"/>
      <c r="Q14" s="1024"/>
      <c r="R14" s="1026"/>
      <c r="S14" s="1018"/>
      <c r="T14" s="1018"/>
    </row>
    <row r="15" spans="1:20" s="8" customFormat="1" ht="14.25" customHeight="1" thickBot="1">
      <c r="A15" s="211">
        <v>1</v>
      </c>
      <c r="B15" s="211">
        <v>2</v>
      </c>
      <c r="C15" s="211">
        <v>3</v>
      </c>
      <c r="D15" s="211">
        <v>4</v>
      </c>
      <c r="E15" s="211">
        <v>5</v>
      </c>
      <c r="F15" s="211">
        <v>6</v>
      </c>
      <c r="G15" s="416">
        <v>7</v>
      </c>
      <c r="H15" s="211">
        <v>8</v>
      </c>
      <c r="I15" s="211">
        <v>9</v>
      </c>
      <c r="J15" s="211">
        <v>10</v>
      </c>
      <c r="K15" s="211">
        <v>11</v>
      </c>
      <c r="L15" s="211">
        <v>12</v>
      </c>
      <c r="M15" s="211">
        <v>13</v>
      </c>
      <c r="N15" s="211">
        <v>14</v>
      </c>
      <c r="O15" s="211">
        <v>15</v>
      </c>
      <c r="P15" s="211">
        <v>16</v>
      </c>
      <c r="Q15" s="211">
        <v>17</v>
      </c>
      <c r="R15" s="211">
        <v>18</v>
      </c>
      <c r="S15" s="211">
        <v>19</v>
      </c>
      <c r="T15" s="212">
        <v>20</v>
      </c>
    </row>
    <row r="16" spans="1:20" s="8" customFormat="1">
      <c r="A16" s="1010">
        <f>1</f>
        <v>1</v>
      </c>
      <c r="B16" s="1013" t="str">
        <f>'[3]ШКОЛА пед'!B19</f>
        <v>Петрухина Л.В.</v>
      </c>
      <c r="C16" s="1013" t="str">
        <f>'[3]ШКОЛА пед'!C19</f>
        <v>учитель</v>
      </c>
      <c r="D16" s="1013">
        <f>'[3]ШКОЛА пед'!D19</f>
        <v>4</v>
      </c>
      <c r="E16" s="1013" t="str">
        <f>'[2]ШКОЛА пед'!E19</f>
        <v>высшее</v>
      </c>
      <c r="F16" s="521">
        <f>'[2]ШКОЛА пед'!L19</f>
        <v>0.77777777777777779</v>
      </c>
      <c r="G16" s="522">
        <f>'[2]ШКОЛА пед'!M19</f>
        <v>8942</v>
      </c>
      <c r="H16" s="523">
        <v>0.15</v>
      </c>
      <c r="I16" s="524">
        <f>G16+(G16*H16)</f>
        <v>10283.299999999999</v>
      </c>
      <c r="J16" s="525">
        <f>I16*F16</f>
        <v>7998.1222222222214</v>
      </c>
      <c r="K16" s="526" t="s">
        <v>176</v>
      </c>
      <c r="L16" s="523" t="s">
        <v>176</v>
      </c>
      <c r="M16" s="523" t="s">
        <v>176</v>
      </c>
      <c r="N16" s="523" t="s">
        <v>176</v>
      </c>
      <c r="O16" s="523" t="s">
        <v>176</v>
      </c>
      <c r="P16" s="523" t="s">
        <v>176</v>
      </c>
      <c r="Q16" s="527">
        <v>0.35</v>
      </c>
      <c r="R16" s="523">
        <f>H16+Q16</f>
        <v>0.5</v>
      </c>
      <c r="S16" s="524">
        <f>G16+(G16*R16)</f>
        <v>13413</v>
      </c>
      <c r="T16" s="528">
        <f>S16*F16</f>
        <v>10432.333333333334</v>
      </c>
    </row>
    <row r="17" spans="1:20" s="8" customFormat="1">
      <c r="A17" s="1011"/>
      <c r="B17" s="1014"/>
      <c r="C17" s="1014"/>
      <c r="D17" s="1014"/>
      <c r="E17" s="1014"/>
      <c r="F17" s="144">
        <f>'[2]ШКОЛА пед'!L20</f>
        <v>0.55555555555555558</v>
      </c>
      <c r="G17" s="386">
        <f>'[2]ШКОЛА пед'!M20</f>
        <v>8942</v>
      </c>
      <c r="H17" s="529">
        <v>0.15</v>
      </c>
      <c r="I17" s="530">
        <f t="shared" ref="I17:I19" si="0">G17+(G17*H17)</f>
        <v>10283.299999999999</v>
      </c>
      <c r="J17" s="387">
        <f t="shared" ref="J17:J19" si="1">I17*F17</f>
        <v>5712.9444444444443</v>
      </c>
      <c r="K17" s="417" t="s">
        <v>176</v>
      </c>
      <c r="L17" s="529" t="s">
        <v>176</v>
      </c>
      <c r="M17" s="529" t="s">
        <v>176</v>
      </c>
      <c r="N17" s="529" t="s">
        <v>176</v>
      </c>
      <c r="O17" s="529" t="s">
        <v>176</v>
      </c>
      <c r="P17" s="529" t="s">
        <v>176</v>
      </c>
      <c r="Q17" s="389">
        <v>0.35</v>
      </c>
      <c r="R17" s="529">
        <v>0.35</v>
      </c>
      <c r="S17" s="530">
        <f>G17+(G17*R17)</f>
        <v>12071.7</v>
      </c>
      <c r="T17" s="531">
        <f t="shared" ref="T17:T81" si="2">S17*F17</f>
        <v>6706.5000000000009</v>
      </c>
    </row>
    <row r="18" spans="1:20" s="8" customFormat="1">
      <c r="A18" s="1011"/>
      <c r="B18" s="1014"/>
      <c r="C18" s="1014"/>
      <c r="D18" s="1014"/>
      <c r="E18" s="1014"/>
      <c r="F18" s="144">
        <f>'[2]ШКОЛА пед'!L21</f>
        <v>5.5555555555555552E-2</v>
      </c>
      <c r="G18" s="386">
        <f>'[2]ШКОЛА пед'!M21</f>
        <v>8942</v>
      </c>
      <c r="H18" s="529">
        <v>0.15</v>
      </c>
      <c r="I18" s="530">
        <f t="shared" si="0"/>
        <v>10283.299999999999</v>
      </c>
      <c r="J18" s="387">
        <f t="shared" si="1"/>
        <v>571.29444444444437</v>
      </c>
      <c r="K18" s="417" t="s">
        <v>176</v>
      </c>
      <c r="L18" s="529" t="s">
        <v>176</v>
      </c>
      <c r="M18" s="529" t="s">
        <v>176</v>
      </c>
      <c r="N18" s="529" t="s">
        <v>176</v>
      </c>
      <c r="O18" s="529" t="s">
        <v>176</v>
      </c>
      <c r="P18" s="529" t="s">
        <v>176</v>
      </c>
      <c r="Q18" s="389">
        <v>0.35</v>
      </c>
      <c r="R18" s="529">
        <v>0.35</v>
      </c>
      <c r="S18" s="530">
        <f>G18+(G18*R18)</f>
        <v>12071.7</v>
      </c>
      <c r="T18" s="531">
        <f t="shared" si="2"/>
        <v>670.65</v>
      </c>
    </row>
    <row r="19" spans="1:20" s="34" customFormat="1" ht="17.45" customHeight="1" thickBot="1">
      <c r="A19" s="1012"/>
      <c r="B19" s="1015"/>
      <c r="C19" s="1015"/>
      <c r="D19" s="1015"/>
      <c r="E19" s="1015"/>
      <c r="F19" s="532">
        <f>'[2]ШКОЛА пед'!L22</f>
        <v>0.06</v>
      </c>
      <c r="G19" s="533">
        <f>'[2]ШКОЛА пед'!M22</f>
        <v>8942</v>
      </c>
      <c r="H19" s="534">
        <v>0.15</v>
      </c>
      <c r="I19" s="535">
        <f t="shared" si="0"/>
        <v>10283.299999999999</v>
      </c>
      <c r="J19" s="536">
        <f t="shared" si="1"/>
        <v>616.99799999999993</v>
      </c>
      <c r="K19" s="537" t="s">
        <v>176</v>
      </c>
      <c r="L19" s="534" t="s">
        <v>176</v>
      </c>
      <c r="M19" s="534" t="s">
        <v>176</v>
      </c>
      <c r="N19" s="534" t="s">
        <v>176</v>
      </c>
      <c r="O19" s="534" t="s">
        <v>176</v>
      </c>
      <c r="P19" s="534" t="s">
        <v>176</v>
      </c>
      <c r="Q19" s="538">
        <v>0.35</v>
      </c>
      <c r="R19" s="534">
        <f t="shared" ref="R19:R88" si="3">H19+Q19</f>
        <v>0.5</v>
      </c>
      <c r="S19" s="535">
        <f>G19+(G19*R19)</f>
        <v>13413</v>
      </c>
      <c r="T19" s="539">
        <f t="shared" si="2"/>
        <v>804.78</v>
      </c>
    </row>
    <row r="20" spans="1:20" s="34" customFormat="1" ht="17.45" customHeight="1">
      <c r="A20" s="1010">
        <v>2</v>
      </c>
      <c r="B20" s="1013" t="s">
        <v>497</v>
      </c>
      <c r="C20" s="1013" t="str">
        <f>'[3]ШКОЛА пед'!C27</f>
        <v>учитель</v>
      </c>
      <c r="D20" s="1013">
        <f>'[3]ШКОЛА пед'!D22</f>
        <v>4</v>
      </c>
      <c r="E20" s="1013" t="str">
        <f>'[2]ШКОЛА пед'!E24</f>
        <v>высшее</v>
      </c>
      <c r="F20" s="521">
        <f>'[2]ШКОЛА пед'!L24</f>
        <v>0.72222222222222221</v>
      </c>
      <c r="G20" s="522">
        <f>'[2]ШКОЛА пед'!M24</f>
        <v>8942</v>
      </c>
      <c r="H20" s="523">
        <v>0.15</v>
      </c>
      <c r="I20" s="524">
        <f>G20+(G20*H20)</f>
        <v>10283.299999999999</v>
      </c>
      <c r="J20" s="525">
        <f>I20*F20</f>
        <v>7426.8277777777776</v>
      </c>
      <c r="K20" s="526" t="s">
        <v>176</v>
      </c>
      <c r="L20" s="523" t="s">
        <v>176</v>
      </c>
      <c r="M20" s="523" t="s">
        <v>176</v>
      </c>
      <c r="N20" s="523" t="s">
        <v>176</v>
      </c>
      <c r="O20" s="523" t="s">
        <v>176</v>
      </c>
      <c r="P20" s="523" t="s">
        <v>176</v>
      </c>
      <c r="Q20" s="527">
        <v>0.35</v>
      </c>
      <c r="R20" s="523">
        <f t="shared" si="3"/>
        <v>0.5</v>
      </c>
      <c r="S20" s="524">
        <f t="shared" ref="S20:S81" si="4">G20+(G20*R20)</f>
        <v>13413</v>
      </c>
      <c r="T20" s="528">
        <f t="shared" si="2"/>
        <v>9687.1666666666661</v>
      </c>
    </row>
    <row r="21" spans="1:20" s="34" customFormat="1" ht="15" customHeight="1">
      <c r="A21" s="1011"/>
      <c r="B21" s="1014"/>
      <c r="C21" s="1014"/>
      <c r="D21" s="1014"/>
      <c r="E21" s="1014"/>
      <c r="F21" s="144">
        <f>'[2]ШКОЛА пед'!L25</f>
        <v>0.16666666666666666</v>
      </c>
      <c r="G21" s="386">
        <f>'[2]ШКОЛА пед'!M25</f>
        <v>8942</v>
      </c>
      <c r="H21" s="529">
        <v>0.15</v>
      </c>
      <c r="I21" s="530">
        <f t="shared" ref="I21:I90" si="5">G21+(G21*H21)</f>
        <v>10283.299999999999</v>
      </c>
      <c r="J21" s="387">
        <f t="shared" ref="J21:J95" si="6">I21*F21</f>
        <v>1713.8833333333332</v>
      </c>
      <c r="K21" s="417" t="s">
        <v>176</v>
      </c>
      <c r="L21" s="529" t="s">
        <v>176</v>
      </c>
      <c r="M21" s="529" t="s">
        <v>176</v>
      </c>
      <c r="N21" s="529" t="s">
        <v>176</v>
      </c>
      <c r="O21" s="529" t="s">
        <v>176</v>
      </c>
      <c r="P21" s="529" t="s">
        <v>176</v>
      </c>
      <c r="Q21" s="389">
        <v>0.35</v>
      </c>
      <c r="R21" s="529">
        <f t="shared" si="3"/>
        <v>0.5</v>
      </c>
      <c r="S21" s="530">
        <f t="shared" si="4"/>
        <v>13413</v>
      </c>
      <c r="T21" s="531">
        <f t="shared" si="2"/>
        <v>2235.5</v>
      </c>
    </row>
    <row r="22" spans="1:20" s="34" customFormat="1" ht="17.25" customHeight="1">
      <c r="A22" s="1011"/>
      <c r="B22" s="1014"/>
      <c r="C22" s="1014"/>
      <c r="D22" s="1014"/>
      <c r="E22" s="1014"/>
      <c r="F22" s="144">
        <f>'[2]ШКОЛА пед'!L26</f>
        <v>0.1111111111111111</v>
      </c>
      <c r="G22" s="386">
        <f>'[2]ШКОЛА пед'!M26</f>
        <v>8942</v>
      </c>
      <c r="H22" s="529">
        <v>0.15</v>
      </c>
      <c r="I22" s="530">
        <f t="shared" si="5"/>
        <v>10283.299999999999</v>
      </c>
      <c r="J22" s="387">
        <f t="shared" si="6"/>
        <v>1142.5888888888887</v>
      </c>
      <c r="K22" s="417" t="s">
        <v>176</v>
      </c>
      <c r="L22" s="529" t="s">
        <v>176</v>
      </c>
      <c r="M22" s="529" t="s">
        <v>176</v>
      </c>
      <c r="N22" s="529" t="s">
        <v>176</v>
      </c>
      <c r="O22" s="529" t="s">
        <v>176</v>
      </c>
      <c r="P22" s="529" t="s">
        <v>176</v>
      </c>
      <c r="Q22" s="389">
        <v>0.35</v>
      </c>
      <c r="R22" s="529">
        <f t="shared" si="3"/>
        <v>0.5</v>
      </c>
      <c r="S22" s="530">
        <f t="shared" si="4"/>
        <v>13413</v>
      </c>
      <c r="T22" s="531">
        <f t="shared" si="2"/>
        <v>1490.3333333333333</v>
      </c>
    </row>
    <row r="23" spans="1:20" s="34" customFormat="1" ht="17.25" customHeight="1">
      <c r="A23" s="1011"/>
      <c r="B23" s="1014"/>
      <c r="C23" s="1014"/>
      <c r="D23" s="1014"/>
      <c r="E23" s="1014"/>
      <c r="F23" s="144">
        <f>'[2]ШКОЛА пед'!L27</f>
        <v>0.55555555555555558</v>
      </c>
      <c r="G23" s="386">
        <f>'[2]ШКОЛА пед'!M27</f>
        <v>8942</v>
      </c>
      <c r="H23" s="529">
        <v>0.15</v>
      </c>
      <c r="I23" s="530">
        <f t="shared" si="5"/>
        <v>10283.299999999999</v>
      </c>
      <c r="J23" s="387">
        <f t="shared" si="6"/>
        <v>5712.9444444444443</v>
      </c>
      <c r="K23" s="417" t="s">
        <v>176</v>
      </c>
      <c r="L23" s="529" t="s">
        <v>176</v>
      </c>
      <c r="M23" s="529" t="s">
        <v>176</v>
      </c>
      <c r="N23" s="529" t="s">
        <v>176</v>
      </c>
      <c r="O23" s="529" t="s">
        <v>176</v>
      </c>
      <c r="P23" s="529" t="s">
        <v>176</v>
      </c>
      <c r="Q23" s="389">
        <v>0.35</v>
      </c>
      <c r="R23" s="529">
        <f t="shared" si="3"/>
        <v>0.5</v>
      </c>
      <c r="S23" s="530">
        <f t="shared" si="4"/>
        <v>13413</v>
      </c>
      <c r="T23" s="531">
        <f t="shared" si="2"/>
        <v>7451.666666666667</v>
      </c>
    </row>
    <row r="24" spans="1:20" s="34" customFormat="1" ht="17.25" customHeight="1" thickBot="1">
      <c r="A24" s="1012"/>
      <c r="B24" s="1015"/>
      <c r="C24" s="1015"/>
      <c r="D24" s="1015"/>
      <c r="E24" s="1015"/>
      <c r="F24" s="532">
        <f>'[2]ШКОЛА пед'!L28</f>
        <v>0.1111111111111111</v>
      </c>
      <c r="G24" s="533">
        <f>'[2]ШКОЛА пед'!M28</f>
        <v>8942</v>
      </c>
      <c r="H24" s="534">
        <v>0.15</v>
      </c>
      <c r="I24" s="535">
        <f t="shared" si="5"/>
        <v>10283.299999999999</v>
      </c>
      <c r="J24" s="536">
        <f t="shared" si="6"/>
        <v>1142.5888888888887</v>
      </c>
      <c r="K24" s="537" t="s">
        <v>176</v>
      </c>
      <c r="L24" s="534" t="s">
        <v>176</v>
      </c>
      <c r="M24" s="534" t="s">
        <v>176</v>
      </c>
      <c r="N24" s="534" t="s">
        <v>176</v>
      </c>
      <c r="O24" s="534" t="s">
        <v>176</v>
      </c>
      <c r="P24" s="534" t="s">
        <v>176</v>
      </c>
      <c r="Q24" s="538">
        <v>0.35</v>
      </c>
      <c r="R24" s="534">
        <f t="shared" si="3"/>
        <v>0.5</v>
      </c>
      <c r="S24" s="535">
        <f t="shared" si="4"/>
        <v>13413</v>
      </c>
      <c r="T24" s="539">
        <f t="shared" si="2"/>
        <v>1490.3333333333333</v>
      </c>
    </row>
    <row r="25" spans="1:20" s="34" customFormat="1" ht="17.45" customHeight="1">
      <c r="A25" s="1010">
        <v>3</v>
      </c>
      <c r="B25" s="1013" t="str">
        <f>'[3]ШКОЛА пед'!B27</f>
        <v>Мосиюк П.А.</v>
      </c>
      <c r="C25" s="1013" t="str">
        <f>'[3]ШКОЛА пед'!C30</f>
        <v>учитель</v>
      </c>
      <c r="D25" s="1013">
        <f>'[3]ШКОЛА пед'!D27</f>
        <v>4</v>
      </c>
      <c r="E25" s="1013" t="str">
        <f>'[2]ШКОЛА пед'!E30</f>
        <v>высшее</v>
      </c>
      <c r="F25" s="521">
        <f>'[2]ШКОЛА пед'!L30</f>
        <v>0.27777777777777779</v>
      </c>
      <c r="G25" s="522">
        <f>'[2]ШКОЛА пед'!M30</f>
        <v>8942</v>
      </c>
      <c r="H25" s="523">
        <v>0.15</v>
      </c>
      <c r="I25" s="524">
        <f t="shared" si="5"/>
        <v>10283.299999999999</v>
      </c>
      <c r="J25" s="525">
        <f t="shared" si="6"/>
        <v>2856.4722222222222</v>
      </c>
      <c r="K25" s="526" t="s">
        <v>176</v>
      </c>
      <c r="L25" s="523" t="s">
        <v>176</v>
      </c>
      <c r="M25" s="523" t="s">
        <v>176</v>
      </c>
      <c r="N25" s="523" t="s">
        <v>176</v>
      </c>
      <c r="O25" s="523" t="s">
        <v>176</v>
      </c>
      <c r="P25" s="523" t="s">
        <v>176</v>
      </c>
      <c r="Q25" s="527">
        <v>0.35</v>
      </c>
      <c r="R25" s="523">
        <f t="shared" si="3"/>
        <v>0.5</v>
      </c>
      <c r="S25" s="524">
        <f t="shared" si="4"/>
        <v>13413</v>
      </c>
      <c r="T25" s="528">
        <f t="shared" si="2"/>
        <v>3725.8333333333335</v>
      </c>
    </row>
    <row r="26" spans="1:20" s="34" customFormat="1" ht="17.45" customHeight="1">
      <c r="A26" s="1011"/>
      <c r="B26" s="1014"/>
      <c r="C26" s="1014"/>
      <c r="D26" s="1014"/>
      <c r="E26" s="1014"/>
      <c r="F26" s="144">
        <f>'[2]ШКОЛА пед'!L31</f>
        <v>0.1111111111111111</v>
      </c>
      <c r="G26" s="386">
        <f>'[2]ШКОЛА пед'!M31</f>
        <v>8942</v>
      </c>
      <c r="H26" s="529">
        <v>0.15</v>
      </c>
      <c r="I26" s="530">
        <f t="shared" si="5"/>
        <v>10283.299999999999</v>
      </c>
      <c r="J26" s="387">
        <f t="shared" si="6"/>
        <v>1142.5888888888887</v>
      </c>
      <c r="K26" s="417" t="s">
        <v>176</v>
      </c>
      <c r="L26" s="529" t="s">
        <v>176</v>
      </c>
      <c r="M26" s="529" t="s">
        <v>176</v>
      </c>
      <c r="N26" s="529" t="s">
        <v>176</v>
      </c>
      <c r="O26" s="529" t="s">
        <v>176</v>
      </c>
      <c r="P26" s="529" t="s">
        <v>176</v>
      </c>
      <c r="Q26" s="389">
        <v>0.35</v>
      </c>
      <c r="R26" s="529">
        <f t="shared" si="3"/>
        <v>0.5</v>
      </c>
      <c r="S26" s="530">
        <f t="shared" si="4"/>
        <v>13413</v>
      </c>
      <c r="T26" s="531">
        <f t="shared" si="2"/>
        <v>1490.3333333333333</v>
      </c>
    </row>
    <row r="27" spans="1:20" s="34" customFormat="1" ht="17.45" customHeight="1">
      <c r="A27" s="1011"/>
      <c r="B27" s="1014"/>
      <c r="C27" s="1014"/>
      <c r="D27" s="1014"/>
      <c r="E27" s="1014"/>
      <c r="F27" s="144">
        <f>'[2]ШКОЛА пед'!L32</f>
        <v>0.3888888888888889</v>
      </c>
      <c r="G27" s="386">
        <f>'[2]ШКОЛА пед'!M32</f>
        <v>8942</v>
      </c>
      <c r="H27" s="529">
        <v>0.15</v>
      </c>
      <c r="I27" s="530">
        <f t="shared" si="5"/>
        <v>10283.299999999999</v>
      </c>
      <c r="J27" s="387">
        <f t="shared" si="6"/>
        <v>3999.0611111111107</v>
      </c>
      <c r="K27" s="417" t="s">
        <v>176</v>
      </c>
      <c r="L27" s="529" t="s">
        <v>176</v>
      </c>
      <c r="M27" s="529" t="s">
        <v>176</v>
      </c>
      <c r="N27" s="529" t="s">
        <v>176</v>
      </c>
      <c r="O27" s="529" t="s">
        <v>176</v>
      </c>
      <c r="P27" s="529" t="s">
        <v>176</v>
      </c>
      <c r="Q27" s="389">
        <v>0.35</v>
      </c>
      <c r="R27" s="529">
        <f t="shared" si="3"/>
        <v>0.5</v>
      </c>
      <c r="S27" s="530">
        <f t="shared" si="4"/>
        <v>13413</v>
      </c>
      <c r="T27" s="531">
        <f t="shared" si="2"/>
        <v>5216.166666666667</v>
      </c>
    </row>
    <row r="28" spans="1:20" s="34" customFormat="1" ht="17.45" customHeight="1">
      <c r="A28" s="1011"/>
      <c r="B28" s="1014"/>
      <c r="C28" s="1014"/>
      <c r="D28" s="1014"/>
      <c r="E28" s="1014"/>
      <c r="F28" s="144">
        <f>'[2]ШКОЛА пед'!L33</f>
        <v>0.1111111111111111</v>
      </c>
      <c r="G28" s="386">
        <f>'[2]ШКОЛА пед'!M33</f>
        <v>8942</v>
      </c>
      <c r="H28" s="529">
        <v>0.15</v>
      </c>
      <c r="I28" s="530">
        <f t="shared" si="5"/>
        <v>10283.299999999999</v>
      </c>
      <c r="J28" s="387">
        <f t="shared" si="6"/>
        <v>1142.5888888888887</v>
      </c>
      <c r="K28" s="417" t="s">
        <v>176</v>
      </c>
      <c r="L28" s="529" t="s">
        <v>176</v>
      </c>
      <c r="M28" s="529" t="s">
        <v>176</v>
      </c>
      <c r="N28" s="529" t="s">
        <v>176</v>
      </c>
      <c r="O28" s="529" t="s">
        <v>176</v>
      </c>
      <c r="P28" s="529" t="s">
        <v>176</v>
      </c>
      <c r="Q28" s="389">
        <v>0.35</v>
      </c>
      <c r="R28" s="529">
        <f t="shared" si="3"/>
        <v>0.5</v>
      </c>
      <c r="S28" s="530">
        <f t="shared" si="4"/>
        <v>13413</v>
      </c>
      <c r="T28" s="531">
        <f t="shared" si="2"/>
        <v>1490.3333333333333</v>
      </c>
    </row>
    <row r="29" spans="1:20" s="34" customFormat="1" ht="17.45" customHeight="1" thickBot="1">
      <c r="A29" s="1035"/>
      <c r="B29" s="1036"/>
      <c r="C29" s="1036"/>
      <c r="D29" s="1036"/>
      <c r="E29" s="1036"/>
      <c r="F29" s="540">
        <f>'[2]ШКОЛА пед'!L34</f>
        <v>0.16666666666666666</v>
      </c>
      <c r="G29" s="541">
        <f>'[2]ШКОЛА пед'!M34</f>
        <v>8942</v>
      </c>
      <c r="H29" s="542">
        <v>0.15</v>
      </c>
      <c r="I29" s="543">
        <f t="shared" si="5"/>
        <v>10283.299999999999</v>
      </c>
      <c r="J29" s="544">
        <f t="shared" si="6"/>
        <v>1713.8833333333332</v>
      </c>
      <c r="K29" s="211" t="s">
        <v>176</v>
      </c>
      <c r="L29" s="542" t="s">
        <v>176</v>
      </c>
      <c r="M29" s="542" t="s">
        <v>176</v>
      </c>
      <c r="N29" s="542" t="s">
        <v>176</v>
      </c>
      <c r="O29" s="542" t="s">
        <v>176</v>
      </c>
      <c r="P29" s="542" t="s">
        <v>176</v>
      </c>
      <c r="Q29" s="545">
        <v>0.35</v>
      </c>
      <c r="R29" s="542">
        <f t="shared" si="3"/>
        <v>0.5</v>
      </c>
      <c r="S29" s="543">
        <f t="shared" si="4"/>
        <v>13413</v>
      </c>
      <c r="T29" s="546">
        <f t="shared" si="2"/>
        <v>2235.5</v>
      </c>
    </row>
    <row r="30" spans="1:20" s="34" customFormat="1" ht="17.45" customHeight="1">
      <c r="A30" s="1010">
        <v>4</v>
      </c>
      <c r="B30" s="1013" t="str">
        <f>'[3]ШКОЛА пед'!B30</f>
        <v>Хлебникова О.В.</v>
      </c>
      <c r="C30" s="1013" t="str">
        <f>'[3]ШКОЛА пед'!C33</f>
        <v>учитель</v>
      </c>
      <c r="D30" s="1013">
        <f>'[3]ШКОЛА пед'!D30</f>
        <v>4</v>
      </c>
      <c r="E30" s="1013" t="str">
        <f>'[2]ШКОЛА пед'!E36</f>
        <v>сред</v>
      </c>
      <c r="F30" s="521">
        <f>'[2]ШКОЛА пед'!L36</f>
        <v>1.5</v>
      </c>
      <c r="G30" s="522">
        <f>'[2]ШКОЛА пед'!M36</f>
        <v>7847</v>
      </c>
      <c r="H30" s="523">
        <v>0.15</v>
      </c>
      <c r="I30" s="524">
        <f>G30+(G30*H30)</f>
        <v>9024.0499999999993</v>
      </c>
      <c r="J30" s="525">
        <f>I30*F30</f>
        <v>13536.074999999999</v>
      </c>
      <c r="K30" s="526" t="s">
        <v>176</v>
      </c>
      <c r="L30" s="523" t="s">
        <v>176</v>
      </c>
      <c r="M30" s="523" t="s">
        <v>176</v>
      </c>
      <c r="N30" s="523" t="s">
        <v>176</v>
      </c>
      <c r="O30" s="523" t="s">
        <v>176</v>
      </c>
      <c r="P30" s="523" t="s">
        <v>176</v>
      </c>
      <c r="Q30" s="527">
        <v>0.35</v>
      </c>
      <c r="R30" s="523">
        <f t="shared" si="3"/>
        <v>0.5</v>
      </c>
      <c r="S30" s="524">
        <f t="shared" si="4"/>
        <v>11770.5</v>
      </c>
      <c r="T30" s="528">
        <f t="shared" si="2"/>
        <v>17655.75</v>
      </c>
    </row>
    <row r="31" spans="1:20" s="34" customFormat="1" ht="17.45" customHeight="1">
      <c r="A31" s="1011"/>
      <c r="B31" s="1014"/>
      <c r="C31" s="1014"/>
      <c r="D31" s="1014"/>
      <c r="E31" s="1014"/>
      <c r="F31" s="144">
        <f>'[2]ШКОЛА пед'!L37</f>
        <v>5.5555555555555552E-2</v>
      </c>
      <c r="G31" s="386">
        <f>'[2]ШКОЛА пед'!M37</f>
        <v>7847</v>
      </c>
      <c r="H31" s="529">
        <v>0.15</v>
      </c>
      <c r="I31" s="530">
        <f t="shared" ref="I31:I34" si="7">G31+(G31*H31)</f>
        <v>9024.0499999999993</v>
      </c>
      <c r="J31" s="387">
        <f t="shared" ref="J31:J34" si="8">I31*F31</f>
        <v>501.33611111111105</v>
      </c>
      <c r="K31" s="417" t="s">
        <v>176</v>
      </c>
      <c r="L31" s="529" t="s">
        <v>176</v>
      </c>
      <c r="M31" s="529" t="s">
        <v>176</v>
      </c>
      <c r="N31" s="529" t="s">
        <v>176</v>
      </c>
      <c r="O31" s="529" t="s">
        <v>176</v>
      </c>
      <c r="P31" s="529" t="s">
        <v>176</v>
      </c>
      <c r="Q31" s="389">
        <v>0.35</v>
      </c>
      <c r="R31" s="529">
        <f t="shared" si="3"/>
        <v>0.5</v>
      </c>
      <c r="S31" s="530">
        <f t="shared" si="4"/>
        <v>11770.5</v>
      </c>
      <c r="T31" s="531">
        <f t="shared" si="2"/>
        <v>653.91666666666663</v>
      </c>
    </row>
    <row r="32" spans="1:20" s="34" customFormat="1" ht="17.45" customHeight="1">
      <c r="A32" s="1011"/>
      <c r="B32" s="1014"/>
      <c r="C32" s="1014"/>
      <c r="D32" s="1014"/>
      <c r="E32" s="1014"/>
      <c r="F32" s="144">
        <f>'[2]ШКОЛА пед'!L38</f>
        <v>2.7777777777777776E-2</v>
      </c>
      <c r="G32" s="386">
        <f>'[2]ШКОЛА пед'!M38</f>
        <v>7847</v>
      </c>
      <c r="H32" s="529">
        <v>0.15</v>
      </c>
      <c r="I32" s="530">
        <f t="shared" si="7"/>
        <v>9024.0499999999993</v>
      </c>
      <c r="J32" s="387">
        <f t="shared" si="8"/>
        <v>250.66805555555553</v>
      </c>
      <c r="K32" s="417" t="s">
        <v>176</v>
      </c>
      <c r="L32" s="529" t="s">
        <v>176</v>
      </c>
      <c r="M32" s="529" t="s">
        <v>176</v>
      </c>
      <c r="N32" s="529" t="s">
        <v>176</v>
      </c>
      <c r="O32" s="529" t="s">
        <v>176</v>
      </c>
      <c r="P32" s="529" t="s">
        <v>176</v>
      </c>
      <c r="Q32" s="389">
        <v>0.35</v>
      </c>
      <c r="R32" s="529">
        <f t="shared" si="3"/>
        <v>0.5</v>
      </c>
      <c r="S32" s="530">
        <f t="shared" si="4"/>
        <v>11770.5</v>
      </c>
      <c r="T32" s="531">
        <f t="shared" si="2"/>
        <v>326.95833333333331</v>
      </c>
    </row>
    <row r="33" spans="1:20" s="34" customFormat="1" ht="17.45" customHeight="1">
      <c r="A33" s="1011"/>
      <c r="B33" s="1014"/>
      <c r="C33" s="1014"/>
      <c r="D33" s="1014"/>
      <c r="E33" s="1014"/>
      <c r="F33" s="144">
        <f>'[2]ШКОЛА пед'!L39</f>
        <v>5.5555555555555552E-2</v>
      </c>
      <c r="G33" s="386">
        <f>'[2]ШКОЛА пед'!M39</f>
        <v>8942</v>
      </c>
      <c r="H33" s="529">
        <v>0.15</v>
      </c>
      <c r="I33" s="530">
        <f t="shared" si="7"/>
        <v>10283.299999999999</v>
      </c>
      <c r="J33" s="387">
        <f t="shared" si="8"/>
        <v>571.29444444444437</v>
      </c>
      <c r="K33" s="417" t="s">
        <v>176</v>
      </c>
      <c r="L33" s="529" t="s">
        <v>176</v>
      </c>
      <c r="M33" s="529" t="s">
        <v>176</v>
      </c>
      <c r="N33" s="529" t="s">
        <v>176</v>
      </c>
      <c r="O33" s="529" t="s">
        <v>176</v>
      </c>
      <c r="P33" s="529" t="s">
        <v>176</v>
      </c>
      <c r="Q33" s="389">
        <v>0.35</v>
      </c>
      <c r="R33" s="529">
        <f t="shared" si="3"/>
        <v>0.5</v>
      </c>
      <c r="S33" s="530">
        <f t="shared" si="4"/>
        <v>13413</v>
      </c>
      <c r="T33" s="531">
        <f t="shared" si="2"/>
        <v>745.16666666666663</v>
      </c>
    </row>
    <row r="34" spans="1:20" s="34" customFormat="1" ht="17.45" customHeight="1" thickBot="1">
      <c r="A34" s="1012"/>
      <c r="B34" s="1015"/>
      <c r="C34" s="1015"/>
      <c r="D34" s="1015"/>
      <c r="E34" s="1015"/>
      <c r="F34" s="532">
        <f>'[2]ШКОЛА пед'!L40</f>
        <v>2.7777777777777776E-2</v>
      </c>
      <c r="G34" s="533">
        <f>'[2]ШКОЛА пед'!M40</f>
        <v>7847</v>
      </c>
      <c r="H34" s="534">
        <v>0.15</v>
      </c>
      <c r="I34" s="535">
        <f t="shared" si="7"/>
        <v>9024.0499999999993</v>
      </c>
      <c r="J34" s="536">
        <f t="shared" si="8"/>
        <v>250.66805555555553</v>
      </c>
      <c r="K34" s="537" t="s">
        <v>176</v>
      </c>
      <c r="L34" s="534" t="s">
        <v>176</v>
      </c>
      <c r="M34" s="534" t="s">
        <v>176</v>
      </c>
      <c r="N34" s="534" t="s">
        <v>176</v>
      </c>
      <c r="O34" s="534" t="s">
        <v>176</v>
      </c>
      <c r="P34" s="534" t="s">
        <v>176</v>
      </c>
      <c r="Q34" s="538">
        <v>0.35</v>
      </c>
      <c r="R34" s="534">
        <f t="shared" si="3"/>
        <v>0.5</v>
      </c>
      <c r="S34" s="535">
        <f t="shared" si="4"/>
        <v>11770.5</v>
      </c>
      <c r="T34" s="539">
        <f t="shared" si="2"/>
        <v>326.95833333333331</v>
      </c>
    </row>
    <row r="35" spans="1:20" s="34" customFormat="1" ht="17.45" customHeight="1">
      <c r="A35" s="1037">
        <v>5</v>
      </c>
      <c r="B35" s="1038" t="str">
        <f>'[3]ШКОЛА пед'!B38</f>
        <v>Чарина А.В.</v>
      </c>
      <c r="C35" s="1038" t="str">
        <f>'[3]ШКОЛА пед'!C38</f>
        <v>учитель</v>
      </c>
      <c r="D35" s="1038">
        <f>'[4]ШКОЛА пед'!D38</f>
        <v>4</v>
      </c>
      <c r="E35" s="1038" t="str">
        <f>'[4]ШКОЛА пед'!E38</f>
        <v>высшее</v>
      </c>
      <c r="F35" s="547">
        <f>'[2]ШКОЛА пед'!L42</f>
        <v>1.5</v>
      </c>
      <c r="G35" s="548">
        <f>'[2]ШКОЛА пед'!M42</f>
        <v>8942</v>
      </c>
      <c r="H35" s="549">
        <v>0.15</v>
      </c>
      <c r="I35" s="550">
        <f t="shared" si="5"/>
        <v>10283.299999999999</v>
      </c>
      <c r="J35" s="551">
        <f>I35*F35</f>
        <v>15424.949999999999</v>
      </c>
      <c r="K35" s="552" t="s">
        <v>176</v>
      </c>
      <c r="L35" s="549" t="s">
        <v>176</v>
      </c>
      <c r="M35" s="549" t="s">
        <v>176</v>
      </c>
      <c r="N35" s="549" t="s">
        <v>176</v>
      </c>
      <c r="O35" s="549" t="s">
        <v>176</v>
      </c>
      <c r="P35" s="549" t="s">
        <v>176</v>
      </c>
      <c r="Q35" s="553">
        <v>0.35</v>
      </c>
      <c r="R35" s="549">
        <f t="shared" si="3"/>
        <v>0.5</v>
      </c>
      <c r="S35" s="550">
        <f t="shared" si="4"/>
        <v>13413</v>
      </c>
      <c r="T35" s="554">
        <f t="shared" si="2"/>
        <v>20119.5</v>
      </c>
    </row>
    <row r="36" spans="1:20" s="34" customFormat="1" ht="17.45" customHeight="1">
      <c r="A36" s="1011"/>
      <c r="B36" s="1014"/>
      <c r="C36" s="1014"/>
      <c r="D36" s="1014"/>
      <c r="E36" s="1014"/>
      <c r="F36" s="385">
        <f>'[2]ШКОЛА пед'!L43</f>
        <v>2.7777777777777776E-2</v>
      </c>
      <c r="G36" s="386">
        <f>'[2]ШКОЛА пед'!M43</f>
        <v>8942</v>
      </c>
      <c r="H36" s="529">
        <v>0.15</v>
      </c>
      <c r="I36" s="530">
        <f t="shared" si="5"/>
        <v>10283.299999999999</v>
      </c>
      <c r="J36" s="387">
        <f t="shared" ref="J36:J39" si="9">I36*F36</f>
        <v>285.64722222222218</v>
      </c>
      <c r="K36" s="417" t="s">
        <v>176</v>
      </c>
      <c r="L36" s="529" t="s">
        <v>176</v>
      </c>
      <c r="M36" s="529" t="s">
        <v>176</v>
      </c>
      <c r="N36" s="529" t="s">
        <v>176</v>
      </c>
      <c r="O36" s="529" t="s">
        <v>176</v>
      </c>
      <c r="P36" s="529" t="s">
        <v>176</v>
      </c>
      <c r="Q36" s="389">
        <v>0.35</v>
      </c>
      <c r="R36" s="529">
        <f t="shared" si="3"/>
        <v>0.5</v>
      </c>
      <c r="S36" s="530">
        <f t="shared" si="4"/>
        <v>13413</v>
      </c>
      <c r="T36" s="531">
        <f t="shared" si="2"/>
        <v>372.58333333333331</v>
      </c>
    </row>
    <row r="37" spans="1:20" s="34" customFormat="1" ht="17.45" customHeight="1">
      <c r="A37" s="1011"/>
      <c r="B37" s="1014"/>
      <c r="C37" s="1014"/>
      <c r="D37" s="1014"/>
      <c r="E37" s="1014"/>
      <c r="F37" s="385">
        <f>'[2]ШКОЛА пед'!L44</f>
        <v>5.5555555555555552E-2</v>
      </c>
      <c r="G37" s="386">
        <f>'[2]ШКОЛА пед'!M44</f>
        <v>8942</v>
      </c>
      <c r="H37" s="529">
        <v>0.15</v>
      </c>
      <c r="I37" s="530">
        <f t="shared" si="5"/>
        <v>10283.299999999999</v>
      </c>
      <c r="J37" s="387">
        <f t="shared" si="9"/>
        <v>571.29444444444437</v>
      </c>
      <c r="K37" s="417" t="s">
        <v>176</v>
      </c>
      <c r="L37" s="529" t="s">
        <v>176</v>
      </c>
      <c r="M37" s="529" t="s">
        <v>176</v>
      </c>
      <c r="N37" s="529" t="s">
        <v>176</v>
      </c>
      <c r="O37" s="529" t="s">
        <v>176</v>
      </c>
      <c r="P37" s="529" t="s">
        <v>176</v>
      </c>
      <c r="Q37" s="389">
        <v>0.35</v>
      </c>
      <c r="R37" s="529">
        <f t="shared" si="3"/>
        <v>0.5</v>
      </c>
      <c r="S37" s="530">
        <f t="shared" si="4"/>
        <v>13413</v>
      </c>
      <c r="T37" s="531">
        <f t="shared" si="2"/>
        <v>745.16666666666663</v>
      </c>
    </row>
    <row r="38" spans="1:20" s="34" customFormat="1" ht="17.45" customHeight="1">
      <c r="A38" s="1011"/>
      <c r="B38" s="1014"/>
      <c r="C38" s="1014"/>
      <c r="D38" s="1014"/>
      <c r="E38" s="1014"/>
      <c r="F38" s="385">
        <f>'[2]ШКОЛА пед'!L45</f>
        <v>0.16</v>
      </c>
      <c r="G38" s="386">
        <f>'[2]ШКОЛА пед'!M45</f>
        <v>8942</v>
      </c>
      <c r="H38" s="529">
        <v>0.15</v>
      </c>
      <c r="I38" s="530">
        <f t="shared" si="5"/>
        <v>10283.299999999999</v>
      </c>
      <c r="J38" s="387">
        <f t="shared" si="9"/>
        <v>1645.328</v>
      </c>
      <c r="K38" s="417" t="s">
        <v>176</v>
      </c>
      <c r="L38" s="529" t="s">
        <v>176</v>
      </c>
      <c r="M38" s="529" t="s">
        <v>176</v>
      </c>
      <c r="N38" s="529" t="s">
        <v>176</v>
      </c>
      <c r="O38" s="529" t="s">
        <v>176</v>
      </c>
      <c r="P38" s="529" t="s">
        <v>176</v>
      </c>
      <c r="Q38" s="389">
        <v>0.35</v>
      </c>
      <c r="R38" s="529">
        <f t="shared" si="3"/>
        <v>0.5</v>
      </c>
      <c r="S38" s="530">
        <f t="shared" si="4"/>
        <v>13413</v>
      </c>
      <c r="T38" s="531">
        <f t="shared" si="2"/>
        <v>2146.08</v>
      </c>
    </row>
    <row r="39" spans="1:20" s="34" customFormat="1" ht="17.45" customHeight="1" thickBot="1">
      <c r="A39" s="1035"/>
      <c r="B39" s="1036"/>
      <c r="C39" s="1036"/>
      <c r="D39" s="1036"/>
      <c r="E39" s="1036"/>
      <c r="F39" s="555">
        <f>'[2]ШКОЛА пед'!L46</f>
        <v>0.1111111111111111</v>
      </c>
      <c r="G39" s="541">
        <f>'[2]ШКОЛА пед'!M46</f>
        <v>8942</v>
      </c>
      <c r="H39" s="542">
        <v>0.15</v>
      </c>
      <c r="I39" s="543">
        <f t="shared" si="5"/>
        <v>10283.299999999999</v>
      </c>
      <c r="J39" s="544">
        <f t="shared" si="9"/>
        <v>1142.5888888888887</v>
      </c>
      <c r="K39" s="211" t="s">
        <v>176</v>
      </c>
      <c r="L39" s="542" t="s">
        <v>176</v>
      </c>
      <c r="M39" s="542" t="s">
        <v>176</v>
      </c>
      <c r="N39" s="542" t="s">
        <v>176</v>
      </c>
      <c r="O39" s="542" t="s">
        <v>176</v>
      </c>
      <c r="P39" s="542" t="s">
        <v>176</v>
      </c>
      <c r="Q39" s="545">
        <v>0.35</v>
      </c>
      <c r="R39" s="542">
        <f t="shared" si="3"/>
        <v>0.5</v>
      </c>
      <c r="S39" s="543">
        <f t="shared" si="4"/>
        <v>13413</v>
      </c>
      <c r="T39" s="546">
        <f t="shared" si="2"/>
        <v>1490.3333333333333</v>
      </c>
    </row>
    <row r="40" spans="1:20" s="34" customFormat="1" ht="17.45" customHeight="1">
      <c r="A40" s="1010">
        <v>6</v>
      </c>
      <c r="B40" s="1013" t="str">
        <f>'[3]ШКОЛА пед'!B46</f>
        <v>Кузнецов С.В.</v>
      </c>
      <c r="C40" s="1013" t="str">
        <f>'[3]ШКОЛА пед'!C46</f>
        <v>учитель</v>
      </c>
      <c r="D40" s="1013">
        <f>'[4]ШКОЛА пед'!D45</f>
        <v>4</v>
      </c>
      <c r="E40" s="1013" t="str">
        <f>'[4]ШКОЛА пед'!E45</f>
        <v>высшее</v>
      </c>
      <c r="F40" s="521">
        <f>'[2]ШКОЛА пед'!L48</f>
        <v>0.27777777777777779</v>
      </c>
      <c r="G40" s="522">
        <f>'[2]ШКОЛА пед'!M48</f>
        <v>8942</v>
      </c>
      <c r="H40" s="523">
        <v>0.15</v>
      </c>
      <c r="I40" s="524">
        <f t="shared" si="5"/>
        <v>10283.299999999999</v>
      </c>
      <c r="J40" s="525">
        <f t="shared" si="6"/>
        <v>2856.4722222222222</v>
      </c>
      <c r="K40" s="526" t="s">
        <v>176</v>
      </c>
      <c r="L40" s="523" t="s">
        <v>176</v>
      </c>
      <c r="M40" s="523" t="s">
        <v>176</v>
      </c>
      <c r="N40" s="523" t="s">
        <v>176</v>
      </c>
      <c r="O40" s="523" t="s">
        <v>176</v>
      </c>
      <c r="P40" s="523" t="s">
        <v>176</v>
      </c>
      <c r="Q40" s="527">
        <v>0.35</v>
      </c>
      <c r="R40" s="523">
        <f t="shared" si="3"/>
        <v>0.5</v>
      </c>
      <c r="S40" s="524">
        <f t="shared" si="4"/>
        <v>13413</v>
      </c>
      <c r="T40" s="528">
        <f t="shared" si="2"/>
        <v>3725.8333333333335</v>
      </c>
    </row>
    <row r="41" spans="1:20" s="34" customFormat="1" ht="17.45" customHeight="1">
      <c r="A41" s="1011"/>
      <c r="B41" s="1014"/>
      <c r="C41" s="1014"/>
      <c r="D41" s="1014"/>
      <c r="E41" s="1014"/>
      <c r="F41" s="144">
        <f>'[2]ШКОЛА пед'!L49</f>
        <v>0.5</v>
      </c>
      <c r="G41" s="386">
        <f>'[2]ШКОЛА пед'!M49</f>
        <v>8942</v>
      </c>
      <c r="H41" s="529">
        <v>0.15</v>
      </c>
      <c r="I41" s="530">
        <f t="shared" si="5"/>
        <v>10283.299999999999</v>
      </c>
      <c r="J41" s="387">
        <f t="shared" si="6"/>
        <v>5141.6499999999996</v>
      </c>
      <c r="K41" s="417" t="s">
        <v>176</v>
      </c>
      <c r="L41" s="529" t="s">
        <v>176</v>
      </c>
      <c r="M41" s="529" t="s">
        <v>176</v>
      </c>
      <c r="N41" s="529" t="s">
        <v>176</v>
      </c>
      <c r="O41" s="529" t="s">
        <v>176</v>
      </c>
      <c r="P41" s="529" t="s">
        <v>176</v>
      </c>
      <c r="Q41" s="389">
        <v>0.35</v>
      </c>
      <c r="R41" s="529">
        <f t="shared" si="3"/>
        <v>0.5</v>
      </c>
      <c r="S41" s="530">
        <f t="shared" si="4"/>
        <v>13413</v>
      </c>
      <c r="T41" s="531">
        <f t="shared" si="2"/>
        <v>6706.5</v>
      </c>
    </row>
    <row r="42" spans="1:20" s="34" customFormat="1" ht="17.45" customHeight="1">
      <c r="A42" s="1011"/>
      <c r="B42" s="1014"/>
      <c r="C42" s="1014"/>
      <c r="D42" s="1014"/>
      <c r="E42" s="1014"/>
      <c r="F42" s="144">
        <f>'[2]ШКОЛА пед'!L50</f>
        <v>0.5</v>
      </c>
      <c r="G42" s="386">
        <f>'[2]ШКОЛА пед'!M50</f>
        <v>8942</v>
      </c>
      <c r="H42" s="529">
        <v>0.15</v>
      </c>
      <c r="I42" s="530">
        <f t="shared" si="5"/>
        <v>10283.299999999999</v>
      </c>
      <c r="J42" s="387">
        <f t="shared" si="6"/>
        <v>5141.6499999999996</v>
      </c>
      <c r="K42" s="417" t="s">
        <v>176</v>
      </c>
      <c r="L42" s="529" t="s">
        <v>176</v>
      </c>
      <c r="M42" s="529" t="s">
        <v>176</v>
      </c>
      <c r="N42" s="529" t="s">
        <v>176</v>
      </c>
      <c r="O42" s="529" t="s">
        <v>176</v>
      </c>
      <c r="P42" s="529" t="s">
        <v>176</v>
      </c>
      <c r="Q42" s="389">
        <v>0.35</v>
      </c>
      <c r="R42" s="529">
        <f t="shared" si="3"/>
        <v>0.5</v>
      </c>
      <c r="S42" s="530">
        <f t="shared" si="4"/>
        <v>13413</v>
      </c>
      <c r="T42" s="531">
        <f t="shared" si="2"/>
        <v>6706.5</v>
      </c>
    </row>
    <row r="43" spans="1:20" s="34" customFormat="1" ht="17.45" customHeight="1">
      <c r="A43" s="1011"/>
      <c r="B43" s="1014"/>
      <c r="C43" s="1014"/>
      <c r="D43" s="1014"/>
      <c r="E43" s="1014"/>
      <c r="F43" s="144">
        <f>'[2]ШКОЛА пед'!L51</f>
        <v>8.3333333333333329E-2</v>
      </c>
      <c r="G43" s="386">
        <f>'[2]ШКОЛА пед'!M51</f>
        <v>8942</v>
      </c>
      <c r="H43" s="529">
        <v>0.15</v>
      </c>
      <c r="I43" s="530">
        <f t="shared" si="5"/>
        <v>10283.299999999999</v>
      </c>
      <c r="J43" s="387">
        <f t="shared" si="6"/>
        <v>856.94166666666661</v>
      </c>
      <c r="K43" s="417" t="s">
        <v>176</v>
      </c>
      <c r="L43" s="529" t="s">
        <v>176</v>
      </c>
      <c r="M43" s="529" t="s">
        <v>176</v>
      </c>
      <c r="N43" s="529" t="s">
        <v>176</v>
      </c>
      <c r="O43" s="529" t="s">
        <v>176</v>
      </c>
      <c r="P43" s="529" t="s">
        <v>176</v>
      </c>
      <c r="Q43" s="389">
        <v>0.35</v>
      </c>
      <c r="R43" s="529">
        <f t="shared" si="3"/>
        <v>0.5</v>
      </c>
      <c r="S43" s="530">
        <f t="shared" si="4"/>
        <v>13413</v>
      </c>
      <c r="T43" s="531">
        <f t="shared" si="2"/>
        <v>1117.75</v>
      </c>
    </row>
    <row r="44" spans="1:20" s="34" customFormat="1" ht="17.45" customHeight="1">
      <c r="A44" s="1011"/>
      <c r="B44" s="1014"/>
      <c r="C44" s="1014"/>
      <c r="D44" s="1014"/>
      <c r="E44" s="1014"/>
      <c r="F44" s="144">
        <f>'[2]ШКОЛА пед'!L52</f>
        <v>2.7777777777777776E-2</v>
      </c>
      <c r="G44" s="386">
        <f>'[2]ШКОЛА пед'!M52</f>
        <v>8942</v>
      </c>
      <c r="H44" s="529">
        <v>0.15</v>
      </c>
      <c r="I44" s="530">
        <f t="shared" si="5"/>
        <v>10283.299999999999</v>
      </c>
      <c r="J44" s="387">
        <f t="shared" si="6"/>
        <v>285.64722222222218</v>
      </c>
      <c r="K44" s="417" t="s">
        <v>176</v>
      </c>
      <c r="L44" s="529" t="s">
        <v>176</v>
      </c>
      <c r="M44" s="529" t="s">
        <v>176</v>
      </c>
      <c r="N44" s="529" t="s">
        <v>176</v>
      </c>
      <c r="O44" s="529" t="s">
        <v>176</v>
      </c>
      <c r="P44" s="529" t="s">
        <v>176</v>
      </c>
      <c r="Q44" s="389">
        <v>0.35</v>
      </c>
      <c r="R44" s="529">
        <f t="shared" si="3"/>
        <v>0.5</v>
      </c>
      <c r="S44" s="530">
        <f t="shared" si="4"/>
        <v>13413</v>
      </c>
      <c r="T44" s="531">
        <f t="shared" si="2"/>
        <v>372.58333333333331</v>
      </c>
    </row>
    <row r="45" spans="1:20" s="34" customFormat="1" ht="17.45" customHeight="1">
      <c r="A45" s="1011"/>
      <c r="B45" s="1014"/>
      <c r="C45" s="1014"/>
      <c r="D45" s="1014"/>
      <c r="E45" s="1014"/>
      <c r="F45" s="144">
        <f>'[2]ШКОЛА пед'!L53</f>
        <v>0.16666666666666666</v>
      </c>
      <c r="G45" s="386">
        <f>'[2]ШКОЛА пед'!M53</f>
        <v>8942</v>
      </c>
      <c r="H45" s="529">
        <v>0.15</v>
      </c>
      <c r="I45" s="530">
        <f t="shared" si="5"/>
        <v>10283.299999999999</v>
      </c>
      <c r="J45" s="387">
        <f t="shared" si="6"/>
        <v>1713.8833333333332</v>
      </c>
      <c r="K45" s="417" t="s">
        <v>176</v>
      </c>
      <c r="L45" s="529" t="s">
        <v>176</v>
      </c>
      <c r="M45" s="529" t="s">
        <v>176</v>
      </c>
      <c r="N45" s="529" t="s">
        <v>176</v>
      </c>
      <c r="O45" s="529" t="s">
        <v>176</v>
      </c>
      <c r="P45" s="529" t="s">
        <v>176</v>
      </c>
      <c r="Q45" s="389">
        <v>0.35</v>
      </c>
      <c r="R45" s="529">
        <f t="shared" si="3"/>
        <v>0.5</v>
      </c>
      <c r="S45" s="530">
        <f t="shared" si="4"/>
        <v>13413</v>
      </c>
      <c r="T45" s="531">
        <f t="shared" si="2"/>
        <v>2235.5</v>
      </c>
    </row>
    <row r="46" spans="1:20" s="34" customFormat="1" ht="17.45" customHeight="1" thickBot="1">
      <c r="A46" s="1012"/>
      <c r="B46" s="1015"/>
      <c r="C46" s="1015"/>
      <c r="D46" s="1015"/>
      <c r="E46" s="1015"/>
      <c r="F46" s="532">
        <f>'[2]ШКОЛА пед'!L54</f>
        <v>5.5555555555555552E-2</v>
      </c>
      <c r="G46" s="533">
        <f>'[2]ШКОЛА пед'!M54</f>
        <v>8942</v>
      </c>
      <c r="H46" s="534">
        <v>0.15</v>
      </c>
      <c r="I46" s="535">
        <f t="shared" si="5"/>
        <v>10283.299999999999</v>
      </c>
      <c r="J46" s="536">
        <f t="shared" si="6"/>
        <v>571.29444444444437</v>
      </c>
      <c r="K46" s="537" t="s">
        <v>176</v>
      </c>
      <c r="L46" s="534" t="s">
        <v>176</v>
      </c>
      <c r="M46" s="534" t="s">
        <v>176</v>
      </c>
      <c r="N46" s="534" t="s">
        <v>176</v>
      </c>
      <c r="O46" s="534" t="s">
        <v>176</v>
      </c>
      <c r="P46" s="534" t="s">
        <v>176</v>
      </c>
      <c r="Q46" s="538">
        <v>0.35</v>
      </c>
      <c r="R46" s="534">
        <f t="shared" si="3"/>
        <v>0.5</v>
      </c>
      <c r="S46" s="535">
        <f t="shared" si="4"/>
        <v>13413</v>
      </c>
      <c r="T46" s="539">
        <f>S46*F46</f>
        <v>745.16666666666663</v>
      </c>
    </row>
    <row r="47" spans="1:20" s="34" customFormat="1" ht="17.45" customHeight="1">
      <c r="A47" s="1037">
        <v>7</v>
      </c>
      <c r="B47" s="1038" t="str">
        <f>'[3]ШКОЛА пед'!B48</f>
        <v>Рейнгард А.А.</v>
      </c>
      <c r="C47" s="1038" t="str">
        <f>'[3]ШКОЛА пед'!C48</f>
        <v>учитель</v>
      </c>
      <c r="D47" s="1038">
        <f>'[4]ШКОЛА пед'!D49</f>
        <v>4</v>
      </c>
      <c r="E47" s="1038" t="str">
        <f>'[4]ШКОЛА пед'!E49</f>
        <v>высшее</v>
      </c>
      <c r="F47" s="556">
        <f>'[2]ШКОЛА пед'!L56</f>
        <v>0.16666666666666666</v>
      </c>
      <c r="G47" s="548">
        <f>'[2]ШКОЛА пед'!M56</f>
        <v>8942</v>
      </c>
      <c r="H47" s="549">
        <v>0.15</v>
      </c>
      <c r="I47" s="550">
        <f t="shared" si="5"/>
        <v>10283.299999999999</v>
      </c>
      <c r="J47" s="551">
        <f t="shared" si="6"/>
        <v>1713.8833333333332</v>
      </c>
      <c r="K47" s="552" t="s">
        <v>176</v>
      </c>
      <c r="L47" s="549" t="s">
        <v>176</v>
      </c>
      <c r="M47" s="549" t="s">
        <v>176</v>
      </c>
      <c r="N47" s="549" t="s">
        <v>176</v>
      </c>
      <c r="O47" s="549" t="s">
        <v>176</v>
      </c>
      <c r="P47" s="549" t="s">
        <v>176</v>
      </c>
      <c r="Q47" s="553">
        <v>0.35</v>
      </c>
      <c r="R47" s="549">
        <f t="shared" si="3"/>
        <v>0.5</v>
      </c>
      <c r="S47" s="550">
        <f t="shared" si="4"/>
        <v>13413</v>
      </c>
      <c r="T47" s="554">
        <f t="shared" si="2"/>
        <v>2235.5</v>
      </c>
    </row>
    <row r="48" spans="1:20" s="34" customFormat="1" ht="17.45" customHeight="1">
      <c r="A48" s="1037"/>
      <c r="B48" s="1038"/>
      <c r="C48" s="1038"/>
      <c r="D48" s="1038"/>
      <c r="E48" s="1038"/>
      <c r="F48" s="556">
        <f>'[2]ШКОЛА пед'!L57</f>
        <v>1.2777777777777777</v>
      </c>
      <c r="G48" s="548">
        <f>'[2]ШКОЛА пед'!M57</f>
        <v>8942</v>
      </c>
      <c r="H48" s="549">
        <v>0.15</v>
      </c>
      <c r="I48" s="550">
        <f t="shared" si="5"/>
        <v>10283.299999999999</v>
      </c>
      <c r="J48" s="551">
        <f t="shared" si="6"/>
        <v>13139.77222222222</v>
      </c>
      <c r="K48" s="417" t="s">
        <v>176</v>
      </c>
      <c r="L48" s="529" t="s">
        <v>176</v>
      </c>
      <c r="M48" s="529" t="s">
        <v>176</v>
      </c>
      <c r="N48" s="529" t="s">
        <v>176</v>
      </c>
      <c r="O48" s="529" t="s">
        <v>176</v>
      </c>
      <c r="P48" s="529" t="s">
        <v>176</v>
      </c>
      <c r="Q48" s="553">
        <v>0.35</v>
      </c>
      <c r="R48" s="549">
        <f t="shared" si="3"/>
        <v>0.5</v>
      </c>
      <c r="S48" s="550">
        <f t="shared" si="4"/>
        <v>13413</v>
      </c>
      <c r="T48" s="554">
        <f t="shared" si="2"/>
        <v>17138.833333333332</v>
      </c>
    </row>
    <row r="49" spans="1:20" s="34" customFormat="1" ht="17.45" customHeight="1">
      <c r="A49" s="1011"/>
      <c r="B49" s="1014"/>
      <c r="C49" s="1014"/>
      <c r="D49" s="1014"/>
      <c r="E49" s="1014"/>
      <c r="F49" s="556">
        <f>'[2]ШКОЛА пед'!L58</f>
        <v>5.5555555555555552E-2</v>
      </c>
      <c r="G49" s="386">
        <f>'[2]ШКОЛА пед'!M57</f>
        <v>8942</v>
      </c>
      <c r="H49" s="529">
        <v>0.15</v>
      </c>
      <c r="I49" s="530">
        <f t="shared" si="5"/>
        <v>10283.299999999999</v>
      </c>
      <c r="J49" s="387">
        <f t="shared" si="6"/>
        <v>571.29444444444437</v>
      </c>
      <c r="K49" s="417" t="s">
        <v>176</v>
      </c>
      <c r="L49" s="529" t="s">
        <v>176</v>
      </c>
      <c r="M49" s="529" t="s">
        <v>176</v>
      </c>
      <c r="N49" s="529" t="s">
        <v>176</v>
      </c>
      <c r="O49" s="529" t="s">
        <v>176</v>
      </c>
      <c r="P49" s="529" t="s">
        <v>176</v>
      </c>
      <c r="Q49" s="389">
        <v>0.35</v>
      </c>
      <c r="R49" s="529">
        <f t="shared" si="3"/>
        <v>0.5</v>
      </c>
      <c r="S49" s="530">
        <f t="shared" si="4"/>
        <v>13413</v>
      </c>
      <c r="T49" s="531">
        <f t="shared" si="2"/>
        <v>745.16666666666663</v>
      </c>
    </row>
    <row r="50" spans="1:20" s="34" customFormat="1" ht="17.45" customHeight="1" thickBot="1">
      <c r="A50" s="1035"/>
      <c r="B50" s="1036"/>
      <c r="C50" s="1036"/>
      <c r="D50" s="1036"/>
      <c r="E50" s="1036"/>
      <c r="F50" s="540">
        <f>'[2]ШКОЛА пед'!L59</f>
        <v>0.33333333333333331</v>
      </c>
      <c r="G50" s="541">
        <f>'[2]ШКОЛА пед'!M59</f>
        <v>8942</v>
      </c>
      <c r="H50" s="542">
        <v>0.15</v>
      </c>
      <c r="I50" s="543">
        <f t="shared" si="5"/>
        <v>10283.299999999999</v>
      </c>
      <c r="J50" s="544">
        <f t="shared" si="6"/>
        <v>3427.7666666666664</v>
      </c>
      <c r="K50" s="211" t="s">
        <v>176</v>
      </c>
      <c r="L50" s="542" t="s">
        <v>176</v>
      </c>
      <c r="M50" s="542" t="s">
        <v>176</v>
      </c>
      <c r="N50" s="542" t="s">
        <v>176</v>
      </c>
      <c r="O50" s="542" t="s">
        <v>176</v>
      </c>
      <c r="P50" s="542" t="s">
        <v>176</v>
      </c>
      <c r="Q50" s="545">
        <v>0.35</v>
      </c>
      <c r="R50" s="542">
        <f t="shared" si="3"/>
        <v>0.5</v>
      </c>
      <c r="S50" s="543">
        <f t="shared" si="4"/>
        <v>13413</v>
      </c>
      <c r="T50" s="546">
        <f t="shared" si="2"/>
        <v>4471</v>
      </c>
    </row>
    <row r="51" spans="1:20" s="34" customFormat="1" ht="17.45" customHeight="1">
      <c r="A51" s="1010">
        <v>8</v>
      </c>
      <c r="B51" s="1013" t="s">
        <v>503</v>
      </c>
      <c r="C51" s="1013" t="s">
        <v>21</v>
      </c>
      <c r="D51" s="1013">
        <v>4</v>
      </c>
      <c r="E51" s="1013" t="s">
        <v>15</v>
      </c>
      <c r="F51" s="521">
        <f>'[2]ШКОЛА пед'!L53</f>
        <v>0.16666666666666666</v>
      </c>
      <c r="G51" s="522">
        <f>'[2]ШКОЛА пед'!M53</f>
        <v>8942</v>
      </c>
      <c r="H51" s="686">
        <v>0.15</v>
      </c>
      <c r="I51" s="524">
        <f t="shared" ref="I51:I56" si="10">G51+(G51*H51)</f>
        <v>10283.299999999999</v>
      </c>
      <c r="J51" s="525">
        <f t="shared" ref="J51:J56" si="11">I51*F51</f>
        <v>1713.8833333333332</v>
      </c>
      <c r="K51" s="526" t="s">
        <v>176</v>
      </c>
      <c r="L51" s="686" t="s">
        <v>176</v>
      </c>
      <c r="M51" s="686" t="s">
        <v>176</v>
      </c>
      <c r="N51" s="686" t="s">
        <v>176</v>
      </c>
      <c r="O51" s="686" t="s">
        <v>176</v>
      </c>
      <c r="P51" s="686" t="s">
        <v>176</v>
      </c>
      <c r="Q51" s="527">
        <v>0.35</v>
      </c>
      <c r="R51" s="686">
        <f t="shared" ref="R51:R54" si="12">H51+Q51</f>
        <v>0.5</v>
      </c>
      <c r="S51" s="524">
        <f t="shared" ref="S51:S56" si="13">G51+(G51*R51)</f>
        <v>13413</v>
      </c>
      <c r="T51" s="528">
        <f t="shared" ref="T51:T56" si="14">S51*F51</f>
        <v>2235.5</v>
      </c>
    </row>
    <row r="52" spans="1:20" s="34" customFormat="1" ht="17.45" customHeight="1">
      <c r="A52" s="1011"/>
      <c r="B52" s="1014"/>
      <c r="C52" s="1014"/>
      <c r="D52" s="1014"/>
      <c r="E52" s="1014"/>
      <c r="F52" s="144">
        <f>'[2]ШКОЛА пед'!L54</f>
        <v>5.5555555555555552E-2</v>
      </c>
      <c r="G52" s="386">
        <f>'[2]ШКОЛА пед'!M54</f>
        <v>8942</v>
      </c>
      <c r="H52" s="687">
        <v>0.15</v>
      </c>
      <c r="I52" s="530">
        <f t="shared" si="10"/>
        <v>10283.299999999999</v>
      </c>
      <c r="J52" s="387">
        <f t="shared" si="11"/>
        <v>571.29444444444437</v>
      </c>
      <c r="K52" s="682" t="s">
        <v>176</v>
      </c>
      <c r="L52" s="687" t="s">
        <v>176</v>
      </c>
      <c r="M52" s="687" t="s">
        <v>176</v>
      </c>
      <c r="N52" s="687" t="s">
        <v>176</v>
      </c>
      <c r="O52" s="687" t="s">
        <v>176</v>
      </c>
      <c r="P52" s="687" t="s">
        <v>176</v>
      </c>
      <c r="Q52" s="389">
        <v>0.35</v>
      </c>
      <c r="R52" s="687">
        <f t="shared" si="12"/>
        <v>0.5</v>
      </c>
      <c r="S52" s="530">
        <f t="shared" si="13"/>
        <v>13413</v>
      </c>
      <c r="T52" s="531">
        <f t="shared" si="14"/>
        <v>745.16666666666663</v>
      </c>
    </row>
    <row r="53" spans="1:20" s="34" customFormat="1" ht="17.45" customHeight="1">
      <c r="A53" s="1011"/>
      <c r="B53" s="1014"/>
      <c r="C53" s="1014"/>
      <c r="D53" s="1014"/>
      <c r="E53" s="1014"/>
      <c r="F53" s="144" t="e">
        <f>'[2]ШКОЛА пед'!L55</f>
        <v>#REF!</v>
      </c>
      <c r="G53" s="386" t="e">
        <f>'[2]ШКОЛА пед'!M55</f>
        <v>#REF!</v>
      </c>
      <c r="H53" s="687">
        <v>0.15</v>
      </c>
      <c r="I53" s="530" t="e">
        <f t="shared" si="10"/>
        <v>#REF!</v>
      </c>
      <c r="J53" s="387" t="e">
        <f t="shared" si="11"/>
        <v>#REF!</v>
      </c>
      <c r="K53" s="682" t="s">
        <v>176</v>
      </c>
      <c r="L53" s="687" t="s">
        <v>176</v>
      </c>
      <c r="M53" s="687" t="s">
        <v>176</v>
      </c>
      <c r="N53" s="687" t="s">
        <v>176</v>
      </c>
      <c r="O53" s="687" t="s">
        <v>176</v>
      </c>
      <c r="P53" s="687" t="s">
        <v>176</v>
      </c>
      <c r="Q53" s="389">
        <v>0.35</v>
      </c>
      <c r="R53" s="687">
        <f t="shared" si="12"/>
        <v>0.5</v>
      </c>
      <c r="S53" s="530" t="e">
        <f t="shared" si="13"/>
        <v>#REF!</v>
      </c>
      <c r="T53" s="531" t="e">
        <f t="shared" si="14"/>
        <v>#REF!</v>
      </c>
    </row>
    <row r="54" spans="1:20" s="34" customFormat="1" ht="17.45" customHeight="1">
      <c r="A54" s="1011"/>
      <c r="B54" s="1014"/>
      <c r="C54" s="1014"/>
      <c r="D54" s="1014"/>
      <c r="E54" s="1014"/>
      <c r="F54" s="144">
        <f>'[2]ШКОЛА пед'!L56</f>
        <v>0.16666666666666666</v>
      </c>
      <c r="G54" s="386" t="e">
        <f>'[2]ШКОЛА пед'!M55</f>
        <v>#REF!</v>
      </c>
      <c r="H54" s="687">
        <v>0.15</v>
      </c>
      <c r="I54" s="530" t="e">
        <f t="shared" si="10"/>
        <v>#REF!</v>
      </c>
      <c r="J54" s="387" t="e">
        <f t="shared" si="11"/>
        <v>#REF!</v>
      </c>
      <c r="K54" s="682" t="s">
        <v>176</v>
      </c>
      <c r="L54" s="687" t="s">
        <v>176</v>
      </c>
      <c r="M54" s="687" t="s">
        <v>176</v>
      </c>
      <c r="N54" s="687" t="s">
        <v>176</v>
      </c>
      <c r="O54" s="687" t="s">
        <v>176</v>
      </c>
      <c r="P54" s="687" t="s">
        <v>176</v>
      </c>
      <c r="Q54" s="389">
        <v>0.35</v>
      </c>
      <c r="R54" s="687">
        <f t="shared" si="12"/>
        <v>0.5</v>
      </c>
      <c r="S54" s="530" t="e">
        <f t="shared" si="13"/>
        <v>#REF!</v>
      </c>
      <c r="T54" s="531" t="e">
        <f t="shared" si="14"/>
        <v>#REF!</v>
      </c>
    </row>
    <row r="55" spans="1:20" s="34" customFormat="1" ht="17.45" customHeight="1">
      <c r="A55" s="1011"/>
      <c r="B55" s="1014"/>
      <c r="C55" s="1014"/>
      <c r="D55" s="1014"/>
      <c r="E55" s="1014"/>
      <c r="F55" s="144">
        <f>'[2]ШКОЛА пед'!L57</f>
        <v>1.2777777777777777</v>
      </c>
      <c r="G55" s="386">
        <f>'[2]ШКОЛА пед'!M56</f>
        <v>8942</v>
      </c>
      <c r="H55" s="687">
        <v>0.15</v>
      </c>
      <c r="I55" s="530">
        <f t="shared" si="10"/>
        <v>10283.299999999999</v>
      </c>
      <c r="J55" s="387">
        <f t="shared" si="11"/>
        <v>13139.77222222222</v>
      </c>
      <c r="K55" s="682" t="s">
        <v>176</v>
      </c>
      <c r="L55" s="687" t="s">
        <v>176</v>
      </c>
      <c r="M55" s="687" t="s">
        <v>176</v>
      </c>
      <c r="N55" s="687" t="s">
        <v>176</v>
      </c>
      <c r="O55" s="687" t="s">
        <v>176</v>
      </c>
      <c r="P55" s="687" t="s">
        <v>176</v>
      </c>
      <c r="Q55" s="389">
        <v>0.35</v>
      </c>
      <c r="R55" s="687">
        <f>H55+Q55</f>
        <v>0.5</v>
      </c>
      <c r="S55" s="530">
        <f t="shared" si="13"/>
        <v>13413</v>
      </c>
      <c r="T55" s="531">
        <f t="shared" si="14"/>
        <v>17138.833333333332</v>
      </c>
    </row>
    <row r="56" spans="1:20" s="34" customFormat="1" ht="17.45" customHeight="1" thickBot="1">
      <c r="A56" s="1012"/>
      <c r="B56" s="1015"/>
      <c r="C56" s="1015"/>
      <c r="D56" s="1015"/>
      <c r="E56" s="1015"/>
      <c r="F56" s="532">
        <f>'[2]ШКОЛА пед'!L58</f>
        <v>5.5555555555555552E-2</v>
      </c>
      <c r="G56" s="533">
        <f>'[2]ШКОЛА пед'!M57</f>
        <v>8942</v>
      </c>
      <c r="H56" s="688">
        <v>0.15</v>
      </c>
      <c r="I56" s="535">
        <f t="shared" si="10"/>
        <v>10283.299999999999</v>
      </c>
      <c r="J56" s="536">
        <f t="shared" si="11"/>
        <v>571.29444444444437</v>
      </c>
      <c r="K56" s="537" t="s">
        <v>176</v>
      </c>
      <c r="L56" s="688" t="s">
        <v>176</v>
      </c>
      <c r="M56" s="688" t="s">
        <v>176</v>
      </c>
      <c r="N56" s="688" t="s">
        <v>176</v>
      </c>
      <c r="O56" s="688" t="s">
        <v>176</v>
      </c>
      <c r="P56" s="688" t="s">
        <v>176</v>
      </c>
      <c r="Q56" s="538">
        <v>0.35</v>
      </c>
      <c r="R56" s="688">
        <f t="shared" ref="R56" si="15">H56+Q56</f>
        <v>0.5</v>
      </c>
      <c r="S56" s="535">
        <f t="shared" si="13"/>
        <v>13413</v>
      </c>
      <c r="T56" s="539">
        <f t="shared" si="14"/>
        <v>745.16666666666663</v>
      </c>
    </row>
    <row r="57" spans="1:20" s="34" customFormat="1" ht="17.45" customHeight="1">
      <c r="A57" s="1010">
        <v>8</v>
      </c>
      <c r="B57" s="1013" t="str">
        <f>'[3]ШКОЛА пед'!B52</f>
        <v>Кожина И.В.</v>
      </c>
      <c r="C57" s="1013" t="str">
        <f>'[3]ШКОЛА пед'!C52</f>
        <v>учитель</v>
      </c>
      <c r="D57" s="1013">
        <f>'[4]ШКОЛА пед'!D54</f>
        <v>4</v>
      </c>
      <c r="E57" s="1013" t="str">
        <f>'[4]ШКОЛА пед'!E54</f>
        <v>высшее</v>
      </c>
      <c r="F57" s="521">
        <f>'[2]ШКОЛА пед'!L61</f>
        <v>0.55555555555555558</v>
      </c>
      <c r="G57" s="522">
        <f>'[2]ШКОЛА пед'!M61</f>
        <v>8942</v>
      </c>
      <c r="H57" s="523">
        <v>0.15</v>
      </c>
      <c r="I57" s="524">
        <f t="shared" si="5"/>
        <v>10283.299999999999</v>
      </c>
      <c r="J57" s="525">
        <f t="shared" si="6"/>
        <v>5712.9444444444443</v>
      </c>
      <c r="K57" s="526" t="s">
        <v>176</v>
      </c>
      <c r="L57" s="523" t="s">
        <v>176</v>
      </c>
      <c r="M57" s="523" t="s">
        <v>176</v>
      </c>
      <c r="N57" s="523" t="s">
        <v>176</v>
      </c>
      <c r="O57" s="523" t="s">
        <v>176</v>
      </c>
      <c r="P57" s="523" t="s">
        <v>176</v>
      </c>
      <c r="Q57" s="527">
        <v>0.35</v>
      </c>
      <c r="R57" s="523">
        <f t="shared" si="3"/>
        <v>0.5</v>
      </c>
      <c r="S57" s="524">
        <f t="shared" si="4"/>
        <v>13413</v>
      </c>
      <c r="T57" s="528">
        <f t="shared" si="2"/>
        <v>7451.666666666667</v>
      </c>
    </row>
    <row r="58" spans="1:20" s="34" customFormat="1" ht="17.45" customHeight="1">
      <c r="A58" s="1011"/>
      <c r="B58" s="1014"/>
      <c r="C58" s="1014"/>
      <c r="D58" s="1014"/>
      <c r="E58" s="1014"/>
      <c r="F58" s="144">
        <f>'[2]ШКОЛА пед'!L62</f>
        <v>0.22222222222222221</v>
      </c>
      <c r="G58" s="386">
        <f>'[2]ШКОЛА пед'!M62</f>
        <v>8942</v>
      </c>
      <c r="H58" s="529">
        <v>0.15</v>
      </c>
      <c r="I58" s="530">
        <f t="shared" si="5"/>
        <v>10283.299999999999</v>
      </c>
      <c r="J58" s="387">
        <f t="shared" si="6"/>
        <v>2285.1777777777775</v>
      </c>
      <c r="K58" s="417" t="s">
        <v>176</v>
      </c>
      <c r="L58" s="529" t="s">
        <v>176</v>
      </c>
      <c r="M58" s="529" t="s">
        <v>176</v>
      </c>
      <c r="N58" s="529" t="s">
        <v>176</v>
      </c>
      <c r="O58" s="529" t="s">
        <v>176</v>
      </c>
      <c r="P58" s="529" t="s">
        <v>176</v>
      </c>
      <c r="Q58" s="389">
        <v>0.35</v>
      </c>
      <c r="R58" s="529">
        <f t="shared" si="3"/>
        <v>0.5</v>
      </c>
      <c r="S58" s="530">
        <f t="shared" si="4"/>
        <v>13413</v>
      </c>
      <c r="T58" s="531">
        <f t="shared" si="2"/>
        <v>2980.6666666666665</v>
      </c>
    </row>
    <row r="59" spans="1:20" s="34" customFormat="1" ht="17.45" customHeight="1">
      <c r="A59" s="1011"/>
      <c r="B59" s="1014"/>
      <c r="C59" s="1014"/>
      <c r="D59" s="1014"/>
      <c r="E59" s="1014"/>
      <c r="F59" s="144">
        <f>'[2]ШКОЛА пед'!L63</f>
        <v>5.5555555555555552E-2</v>
      </c>
      <c r="G59" s="386">
        <f>'[2]ШКОЛА пед'!M63</f>
        <v>8942</v>
      </c>
      <c r="H59" s="529">
        <v>0.15</v>
      </c>
      <c r="I59" s="530">
        <f t="shared" si="5"/>
        <v>10283.299999999999</v>
      </c>
      <c r="J59" s="387">
        <f t="shared" si="6"/>
        <v>571.29444444444437</v>
      </c>
      <c r="K59" s="417" t="s">
        <v>176</v>
      </c>
      <c r="L59" s="529" t="s">
        <v>176</v>
      </c>
      <c r="M59" s="529" t="s">
        <v>176</v>
      </c>
      <c r="N59" s="529" t="s">
        <v>176</v>
      </c>
      <c r="O59" s="529" t="s">
        <v>176</v>
      </c>
      <c r="P59" s="529" t="s">
        <v>176</v>
      </c>
      <c r="Q59" s="389">
        <v>0.35</v>
      </c>
      <c r="R59" s="529">
        <f t="shared" si="3"/>
        <v>0.5</v>
      </c>
      <c r="S59" s="530">
        <f t="shared" si="4"/>
        <v>13413</v>
      </c>
      <c r="T59" s="531">
        <f t="shared" si="2"/>
        <v>745.16666666666663</v>
      </c>
    </row>
    <row r="60" spans="1:20" s="34" customFormat="1" ht="17.45" customHeight="1">
      <c r="A60" s="1011"/>
      <c r="B60" s="1014"/>
      <c r="C60" s="1014"/>
      <c r="D60" s="1014"/>
      <c r="E60" s="1014"/>
      <c r="F60" s="144">
        <f>'[2]ШКОЛА пед'!L64</f>
        <v>0.1111111111111111</v>
      </c>
      <c r="G60" s="386">
        <f>'[2]ШКОЛА пед'!M63</f>
        <v>8942</v>
      </c>
      <c r="H60" s="529">
        <v>0.15</v>
      </c>
      <c r="I60" s="530">
        <f t="shared" si="5"/>
        <v>10283.299999999999</v>
      </c>
      <c r="J60" s="387">
        <f t="shared" si="6"/>
        <v>1142.5888888888887</v>
      </c>
      <c r="K60" s="417" t="s">
        <v>176</v>
      </c>
      <c r="L60" s="529" t="s">
        <v>176</v>
      </c>
      <c r="M60" s="529" t="s">
        <v>176</v>
      </c>
      <c r="N60" s="529" t="s">
        <v>176</v>
      </c>
      <c r="O60" s="529" t="s">
        <v>176</v>
      </c>
      <c r="P60" s="529" t="s">
        <v>176</v>
      </c>
      <c r="Q60" s="389">
        <v>0.35</v>
      </c>
      <c r="R60" s="529">
        <f t="shared" si="3"/>
        <v>0.5</v>
      </c>
      <c r="S60" s="530">
        <f t="shared" si="4"/>
        <v>13413</v>
      </c>
      <c r="T60" s="531">
        <f t="shared" si="2"/>
        <v>1490.3333333333333</v>
      </c>
    </row>
    <row r="61" spans="1:20" s="34" customFormat="1" ht="17.45" customHeight="1">
      <c r="A61" s="1011"/>
      <c r="B61" s="1014"/>
      <c r="C61" s="1014"/>
      <c r="D61" s="1014"/>
      <c r="E61" s="1014"/>
      <c r="F61" s="144">
        <f>'[2]ШКОЛА пед'!L65</f>
        <v>5.5555555555555552E-2</v>
      </c>
      <c r="G61" s="386">
        <f>'[2]ШКОЛА пед'!M64</f>
        <v>8942</v>
      </c>
      <c r="H61" s="529">
        <v>0.15</v>
      </c>
      <c r="I61" s="530">
        <f t="shared" si="5"/>
        <v>10283.299999999999</v>
      </c>
      <c r="J61" s="387">
        <f t="shared" si="6"/>
        <v>571.29444444444437</v>
      </c>
      <c r="K61" s="417" t="s">
        <v>176</v>
      </c>
      <c r="L61" s="529" t="s">
        <v>176</v>
      </c>
      <c r="M61" s="529" t="s">
        <v>176</v>
      </c>
      <c r="N61" s="529" t="s">
        <v>176</v>
      </c>
      <c r="O61" s="529" t="s">
        <v>176</v>
      </c>
      <c r="P61" s="529" t="s">
        <v>176</v>
      </c>
      <c r="Q61" s="389">
        <v>0.35</v>
      </c>
      <c r="R61" s="529">
        <f>H61+Q61</f>
        <v>0.5</v>
      </c>
      <c r="S61" s="530">
        <f t="shared" si="4"/>
        <v>13413</v>
      </c>
      <c r="T61" s="531">
        <f t="shared" si="2"/>
        <v>745.16666666666663</v>
      </c>
    </row>
    <row r="62" spans="1:20" s="34" customFormat="1" ht="17.45" customHeight="1" thickBot="1">
      <c r="A62" s="1012"/>
      <c r="B62" s="1015"/>
      <c r="C62" s="1015"/>
      <c r="D62" s="1015"/>
      <c r="E62" s="1015"/>
      <c r="F62" s="532">
        <f>'[2]ШКОЛА пед'!L66</f>
        <v>0.44444444444444442</v>
      </c>
      <c r="G62" s="533">
        <f>'[2]ШКОЛА пед'!M65</f>
        <v>8942</v>
      </c>
      <c r="H62" s="534">
        <v>0.15</v>
      </c>
      <c r="I62" s="535">
        <f t="shared" si="5"/>
        <v>10283.299999999999</v>
      </c>
      <c r="J62" s="536">
        <f t="shared" si="6"/>
        <v>4570.3555555555549</v>
      </c>
      <c r="K62" s="537" t="s">
        <v>176</v>
      </c>
      <c r="L62" s="534" t="s">
        <v>176</v>
      </c>
      <c r="M62" s="534" t="s">
        <v>176</v>
      </c>
      <c r="N62" s="534" t="s">
        <v>176</v>
      </c>
      <c r="O62" s="534" t="s">
        <v>176</v>
      </c>
      <c r="P62" s="534" t="s">
        <v>176</v>
      </c>
      <c r="Q62" s="538">
        <v>0.35</v>
      </c>
      <c r="R62" s="534">
        <f t="shared" si="3"/>
        <v>0.5</v>
      </c>
      <c r="S62" s="535">
        <f t="shared" si="4"/>
        <v>13413</v>
      </c>
      <c r="T62" s="539">
        <f t="shared" si="2"/>
        <v>5961.333333333333</v>
      </c>
    </row>
    <row r="63" spans="1:20" s="34" customFormat="1" ht="17.45" customHeight="1">
      <c r="A63" s="1037">
        <v>9</v>
      </c>
      <c r="B63" s="1038" t="str">
        <f>'[3]ШКОЛА пед'!B58</f>
        <v>Сазонова Ж.А.</v>
      </c>
      <c r="C63" s="1038" t="str">
        <f>'[3]ШКОЛА пед'!C58</f>
        <v>учитель</v>
      </c>
      <c r="D63" s="1038">
        <f>'[4]ШКОЛА пед'!D57</f>
        <v>4</v>
      </c>
      <c r="E63" s="1038" t="str">
        <f>'[4]ШКОЛА пед'!E57</f>
        <v>высшее</v>
      </c>
      <c r="F63" s="556">
        <f>'[2]ШКОЛА пед'!L68</f>
        <v>0.44444444444444442</v>
      </c>
      <c r="G63" s="557">
        <f>'[2]ШКОЛА пед'!M68</f>
        <v>8942</v>
      </c>
      <c r="H63" s="549">
        <v>0.15</v>
      </c>
      <c r="I63" s="550">
        <f t="shared" si="5"/>
        <v>10283.299999999999</v>
      </c>
      <c r="J63" s="551">
        <f t="shared" si="6"/>
        <v>4570.3555555555549</v>
      </c>
      <c r="K63" s="552" t="s">
        <v>176</v>
      </c>
      <c r="L63" s="549" t="s">
        <v>176</v>
      </c>
      <c r="M63" s="549" t="s">
        <v>176</v>
      </c>
      <c r="N63" s="549" t="s">
        <v>176</v>
      </c>
      <c r="O63" s="549" t="s">
        <v>176</v>
      </c>
      <c r="P63" s="549" t="s">
        <v>176</v>
      </c>
      <c r="Q63" s="553">
        <v>0.35</v>
      </c>
      <c r="R63" s="549">
        <f t="shared" si="3"/>
        <v>0.5</v>
      </c>
      <c r="S63" s="550">
        <f t="shared" si="4"/>
        <v>13413</v>
      </c>
      <c r="T63" s="554">
        <f t="shared" si="2"/>
        <v>5961.333333333333</v>
      </c>
    </row>
    <row r="64" spans="1:20" s="34" customFormat="1" ht="17.45" customHeight="1" thickBot="1">
      <c r="A64" s="1012"/>
      <c r="B64" s="1015"/>
      <c r="C64" s="1015"/>
      <c r="D64" s="1015"/>
      <c r="E64" s="1015"/>
      <c r="F64" s="532">
        <f>'[2]ШКОЛА пед'!L69</f>
        <v>0.55555555555555558</v>
      </c>
      <c r="G64" s="558">
        <f>'[2]ШКОЛА пед'!M69</f>
        <v>8942</v>
      </c>
      <c r="H64" s="534">
        <v>0.15</v>
      </c>
      <c r="I64" s="535">
        <f t="shared" si="5"/>
        <v>10283.299999999999</v>
      </c>
      <c r="J64" s="536">
        <f t="shared" si="6"/>
        <v>5712.9444444444443</v>
      </c>
      <c r="K64" s="537" t="s">
        <v>176</v>
      </c>
      <c r="L64" s="534" t="s">
        <v>176</v>
      </c>
      <c r="M64" s="534" t="s">
        <v>176</v>
      </c>
      <c r="N64" s="534" t="s">
        <v>176</v>
      </c>
      <c r="O64" s="534" t="s">
        <v>176</v>
      </c>
      <c r="P64" s="534" t="s">
        <v>176</v>
      </c>
      <c r="Q64" s="538">
        <v>0.35</v>
      </c>
      <c r="R64" s="534">
        <f t="shared" si="3"/>
        <v>0.5</v>
      </c>
      <c r="S64" s="535">
        <f t="shared" si="4"/>
        <v>13413</v>
      </c>
      <c r="T64" s="539">
        <f t="shared" si="2"/>
        <v>7451.666666666667</v>
      </c>
    </row>
    <row r="65" spans="1:20" s="34" customFormat="1" ht="17.45" customHeight="1">
      <c r="A65" s="1010">
        <v>10</v>
      </c>
      <c r="B65" s="1013" t="str">
        <f>'[3]ШКОЛА пед'!B61</f>
        <v>Хукочар Н.Д.</v>
      </c>
      <c r="C65" s="1013" t="str">
        <f>'[3]ШКОЛА пед'!C61</f>
        <v>учитель</v>
      </c>
      <c r="D65" s="1013">
        <f>'[4]ШКОЛА пед'!D59</f>
        <v>4</v>
      </c>
      <c r="E65" s="1013" t="str">
        <f>'[4]ШКОЛА пед'!E59</f>
        <v>высшее</v>
      </c>
      <c r="F65" s="521">
        <f>'[2]ШКОЛА пед'!L71</f>
        <v>1.2777777777777777</v>
      </c>
      <c r="G65" s="559">
        <f>'[2]ШКОЛА пед'!M71</f>
        <v>8942</v>
      </c>
      <c r="H65" s="523">
        <v>0.15</v>
      </c>
      <c r="I65" s="524">
        <f t="shared" si="5"/>
        <v>10283.299999999999</v>
      </c>
      <c r="J65" s="524">
        <f t="shared" si="6"/>
        <v>13139.77222222222</v>
      </c>
      <c r="K65" s="526" t="s">
        <v>176</v>
      </c>
      <c r="L65" s="523" t="s">
        <v>176</v>
      </c>
      <c r="M65" s="523" t="s">
        <v>176</v>
      </c>
      <c r="N65" s="523" t="s">
        <v>176</v>
      </c>
      <c r="O65" s="523" t="s">
        <v>176</v>
      </c>
      <c r="P65" s="523" t="s">
        <v>176</v>
      </c>
      <c r="Q65" s="560">
        <v>0.35</v>
      </c>
      <c r="R65" s="523">
        <f t="shared" si="3"/>
        <v>0.5</v>
      </c>
      <c r="S65" s="524">
        <f t="shared" si="4"/>
        <v>13413</v>
      </c>
      <c r="T65" s="528">
        <f t="shared" si="2"/>
        <v>17138.833333333332</v>
      </c>
    </row>
    <row r="66" spans="1:20" s="390" customFormat="1" ht="13.5" thickBot="1">
      <c r="A66" s="1012"/>
      <c r="B66" s="1015"/>
      <c r="C66" s="1015"/>
      <c r="D66" s="1015"/>
      <c r="E66" s="1015"/>
      <c r="F66" s="561">
        <f>'[2]ШКОЛА пед'!L72</f>
        <v>0.28111111111111114</v>
      </c>
      <c r="G66" s="533">
        <f>'[2]ШКОЛА пед'!M72</f>
        <v>8942</v>
      </c>
      <c r="H66" s="562">
        <v>0.15</v>
      </c>
      <c r="I66" s="536">
        <f>G66+(G66*H66)</f>
        <v>10283.299999999999</v>
      </c>
      <c r="J66" s="536">
        <f>I66*F66</f>
        <v>2890.749888888889</v>
      </c>
      <c r="K66" s="563" t="s">
        <v>176</v>
      </c>
      <c r="L66" s="562" t="s">
        <v>176</v>
      </c>
      <c r="M66" s="562" t="s">
        <v>176</v>
      </c>
      <c r="N66" s="562" t="s">
        <v>176</v>
      </c>
      <c r="O66" s="562" t="s">
        <v>176</v>
      </c>
      <c r="P66" s="562" t="s">
        <v>176</v>
      </c>
      <c r="Q66" s="538">
        <v>0.35</v>
      </c>
      <c r="R66" s="562">
        <f>H66+Q66</f>
        <v>0.5</v>
      </c>
      <c r="S66" s="536">
        <f>G66+(G66*R66)</f>
        <v>13413</v>
      </c>
      <c r="T66" s="564">
        <f>S66*F66</f>
        <v>3770.543333333334</v>
      </c>
    </row>
    <row r="67" spans="1:20" s="34" customFormat="1" ht="13.5" hidden="1" thickBot="1">
      <c r="A67" s="565">
        <v>11</v>
      </c>
      <c r="B67" s="566" t="e">
        <f>'[2]ШКОЛА пед'!B74</f>
        <v>#REF!</v>
      </c>
      <c r="C67" s="566" t="str">
        <f>'[3]ШКОЛА пед'!C63</f>
        <v>учитель</v>
      </c>
      <c r="D67" s="566">
        <f>'[3]ШКОЛА пед'!D63</f>
        <v>4</v>
      </c>
      <c r="E67" s="566" t="e">
        <f>'[2]ШКОЛА пед'!E74</f>
        <v>#REF!</v>
      </c>
      <c r="F67" s="567" t="e">
        <f>'[2]ШКОЛА пед'!L74</f>
        <v>#REF!</v>
      </c>
      <c r="G67" s="568" t="e">
        <f>'[2]ШКОЛА пед'!M74</f>
        <v>#REF!</v>
      </c>
      <c r="H67" s="566"/>
      <c r="I67" s="569" t="e">
        <f t="shared" si="5"/>
        <v>#REF!</v>
      </c>
      <c r="J67" s="570" t="e">
        <f t="shared" si="6"/>
        <v>#REF!</v>
      </c>
      <c r="K67" s="571" t="s">
        <v>176</v>
      </c>
      <c r="L67" s="566" t="s">
        <v>176</v>
      </c>
      <c r="M67" s="566" t="s">
        <v>176</v>
      </c>
      <c r="N67" s="566" t="s">
        <v>176</v>
      </c>
      <c r="O67" s="566" t="s">
        <v>176</v>
      </c>
      <c r="P67" s="566" t="s">
        <v>176</v>
      </c>
      <c r="Q67" s="572">
        <v>0.35</v>
      </c>
      <c r="R67" s="566">
        <f t="shared" si="3"/>
        <v>0.35</v>
      </c>
      <c r="S67" s="569" t="e">
        <f t="shared" si="4"/>
        <v>#REF!</v>
      </c>
      <c r="T67" s="569" t="e">
        <f t="shared" si="2"/>
        <v>#REF!</v>
      </c>
    </row>
    <row r="68" spans="1:20" s="34" customFormat="1">
      <c r="A68" s="1010">
        <v>11</v>
      </c>
      <c r="B68" s="1013" t="str">
        <f>'[2]ШКОЛА пед'!B76</f>
        <v>Хутокогир Л.К</v>
      </c>
      <c r="C68" s="1013" t="str">
        <f>'[2]ШКОЛА пед'!C76</f>
        <v>учитель</v>
      </c>
      <c r="D68" s="1013">
        <v>4</v>
      </c>
      <c r="E68" s="1013" t="str">
        <f>'[2]ШКОЛА пед'!E76</f>
        <v>сред</v>
      </c>
      <c r="F68" s="521">
        <f>'[2]ШКОЛА пед'!L76</f>
        <v>0.22222222222222221</v>
      </c>
      <c r="G68" s="573">
        <f>'[2]ШКОЛА пед'!M76</f>
        <v>7847</v>
      </c>
      <c r="H68" s="523">
        <v>0.15</v>
      </c>
      <c r="I68" s="524">
        <f t="shared" si="5"/>
        <v>9024.0499999999993</v>
      </c>
      <c r="J68" s="525">
        <f t="shared" si="6"/>
        <v>2005.3444444444442</v>
      </c>
      <c r="K68" s="526" t="s">
        <v>176</v>
      </c>
      <c r="L68" s="523" t="s">
        <v>176</v>
      </c>
      <c r="M68" s="523" t="s">
        <v>176</v>
      </c>
      <c r="N68" s="523" t="s">
        <v>176</v>
      </c>
      <c r="O68" s="523" t="s">
        <v>176</v>
      </c>
      <c r="P68" s="523" t="s">
        <v>176</v>
      </c>
      <c r="Q68" s="527">
        <v>0.35</v>
      </c>
      <c r="R68" s="523">
        <f t="shared" si="3"/>
        <v>0.5</v>
      </c>
      <c r="S68" s="524">
        <f t="shared" si="4"/>
        <v>11770.5</v>
      </c>
      <c r="T68" s="528">
        <f t="shared" si="2"/>
        <v>2615.6666666666665</v>
      </c>
    </row>
    <row r="69" spans="1:20" s="34" customFormat="1">
      <c r="A69" s="1011"/>
      <c r="B69" s="1014"/>
      <c r="C69" s="1014"/>
      <c r="D69" s="1014"/>
      <c r="E69" s="1014"/>
      <c r="F69" s="144">
        <f>'[2]ШКОЛА пед'!L77</f>
        <v>0.16666666666666666</v>
      </c>
      <c r="G69" s="574">
        <f>G68</f>
        <v>7847</v>
      </c>
      <c r="H69" s="529">
        <v>0.15</v>
      </c>
      <c r="I69" s="530">
        <f t="shared" si="5"/>
        <v>9024.0499999999993</v>
      </c>
      <c r="J69" s="387">
        <f t="shared" si="6"/>
        <v>1504.0083333333332</v>
      </c>
      <c r="K69" s="417" t="s">
        <v>176</v>
      </c>
      <c r="L69" s="529" t="s">
        <v>176</v>
      </c>
      <c r="M69" s="529" t="s">
        <v>176</v>
      </c>
      <c r="N69" s="529" t="s">
        <v>176</v>
      </c>
      <c r="O69" s="529" t="s">
        <v>176</v>
      </c>
      <c r="P69" s="529" t="s">
        <v>176</v>
      </c>
      <c r="Q69" s="389">
        <v>0.35</v>
      </c>
      <c r="R69" s="529">
        <f t="shared" si="3"/>
        <v>0.5</v>
      </c>
      <c r="S69" s="530">
        <f t="shared" si="4"/>
        <v>11770.5</v>
      </c>
      <c r="T69" s="531">
        <f t="shared" si="2"/>
        <v>1961.75</v>
      </c>
    </row>
    <row r="70" spans="1:20" s="34" customFormat="1">
      <c r="A70" s="1011"/>
      <c r="B70" s="1014"/>
      <c r="C70" s="1014"/>
      <c r="D70" s="1014"/>
      <c r="E70" s="1014"/>
      <c r="F70" s="144">
        <f>'[2]ШКОЛА пед'!L78</f>
        <v>0.16666666666666666</v>
      </c>
      <c r="G70" s="574">
        <f>G69</f>
        <v>7847</v>
      </c>
      <c r="H70" s="529">
        <v>0.15</v>
      </c>
      <c r="I70" s="530">
        <f t="shared" si="5"/>
        <v>9024.0499999999993</v>
      </c>
      <c r="J70" s="387">
        <f t="shared" si="6"/>
        <v>1504.0083333333332</v>
      </c>
      <c r="K70" s="417" t="s">
        <v>176</v>
      </c>
      <c r="L70" s="529" t="s">
        <v>176</v>
      </c>
      <c r="M70" s="529" t="s">
        <v>176</v>
      </c>
      <c r="N70" s="529" t="s">
        <v>176</v>
      </c>
      <c r="O70" s="529" t="s">
        <v>176</v>
      </c>
      <c r="P70" s="529" t="s">
        <v>176</v>
      </c>
      <c r="Q70" s="389">
        <v>0.35</v>
      </c>
      <c r="R70" s="529">
        <f t="shared" si="3"/>
        <v>0.5</v>
      </c>
      <c r="S70" s="530">
        <f t="shared" si="4"/>
        <v>11770.5</v>
      </c>
      <c r="T70" s="531">
        <f t="shared" si="2"/>
        <v>1961.75</v>
      </c>
    </row>
    <row r="71" spans="1:20" s="34" customFormat="1">
      <c r="A71" s="1011"/>
      <c r="B71" s="1014"/>
      <c r="C71" s="1014"/>
      <c r="D71" s="1014"/>
      <c r="E71" s="1014"/>
      <c r="F71" s="144">
        <f>'[2]ШКОЛА пед'!L79</f>
        <v>0.16666666666666666</v>
      </c>
      <c r="G71" s="574">
        <f>'[2]ШКОЛА пед'!M77</f>
        <v>7847</v>
      </c>
      <c r="H71" s="529">
        <v>0.15</v>
      </c>
      <c r="I71" s="530">
        <f t="shared" si="5"/>
        <v>9024.0499999999993</v>
      </c>
      <c r="J71" s="387">
        <f t="shared" si="6"/>
        <v>1504.0083333333332</v>
      </c>
      <c r="K71" s="417" t="s">
        <v>176</v>
      </c>
      <c r="L71" s="529" t="s">
        <v>176</v>
      </c>
      <c r="M71" s="529" t="s">
        <v>176</v>
      </c>
      <c r="N71" s="529" t="s">
        <v>176</v>
      </c>
      <c r="O71" s="529" t="s">
        <v>176</v>
      </c>
      <c r="P71" s="529" t="s">
        <v>176</v>
      </c>
      <c r="Q71" s="389">
        <v>0.35</v>
      </c>
      <c r="R71" s="529">
        <f t="shared" si="3"/>
        <v>0.5</v>
      </c>
      <c r="S71" s="530">
        <f t="shared" si="4"/>
        <v>11770.5</v>
      </c>
      <c r="T71" s="531">
        <f t="shared" si="2"/>
        <v>1961.75</v>
      </c>
    </row>
    <row r="72" spans="1:20" s="34" customFormat="1">
      <c r="A72" s="1011"/>
      <c r="B72" s="1014"/>
      <c r="C72" s="1014"/>
      <c r="D72" s="1014"/>
      <c r="E72" s="1014"/>
      <c r="F72" s="144">
        <f>'[2]ШКОЛА пед'!L80</f>
        <v>5.5555555555555552E-2</v>
      </c>
      <c r="G72" s="574">
        <f>'[2]ШКОЛА пед'!M80</f>
        <v>7847</v>
      </c>
      <c r="H72" s="529">
        <v>0.15</v>
      </c>
      <c r="I72" s="530">
        <f t="shared" si="5"/>
        <v>9024.0499999999993</v>
      </c>
      <c r="J72" s="387">
        <f t="shared" si="6"/>
        <v>501.33611111111105</v>
      </c>
      <c r="K72" s="417" t="s">
        <v>176</v>
      </c>
      <c r="L72" s="529" t="s">
        <v>176</v>
      </c>
      <c r="M72" s="529" t="s">
        <v>176</v>
      </c>
      <c r="N72" s="529" t="s">
        <v>176</v>
      </c>
      <c r="O72" s="529" t="s">
        <v>176</v>
      </c>
      <c r="P72" s="529" t="s">
        <v>176</v>
      </c>
      <c r="Q72" s="389">
        <v>0.35</v>
      </c>
      <c r="R72" s="529">
        <f t="shared" si="3"/>
        <v>0.5</v>
      </c>
      <c r="S72" s="530">
        <f t="shared" si="4"/>
        <v>11770.5</v>
      </c>
      <c r="T72" s="531">
        <f t="shared" si="2"/>
        <v>653.91666666666663</v>
      </c>
    </row>
    <row r="73" spans="1:20" s="34" customFormat="1" ht="13.5" thickBot="1">
      <c r="A73" s="1012"/>
      <c r="B73" s="1015"/>
      <c r="C73" s="1015"/>
      <c r="D73" s="1015"/>
      <c r="E73" s="1015"/>
      <c r="F73" s="532">
        <f>'[2]ШКОЛА пед'!L81</f>
        <v>0.16666666666666666</v>
      </c>
      <c r="G73" s="575">
        <f>'[2]ШКОЛА пед'!M81</f>
        <v>7847</v>
      </c>
      <c r="H73" s="534">
        <v>0.15</v>
      </c>
      <c r="I73" s="535">
        <f t="shared" si="5"/>
        <v>9024.0499999999993</v>
      </c>
      <c r="J73" s="536">
        <f t="shared" si="6"/>
        <v>1504.0083333333332</v>
      </c>
      <c r="K73" s="563" t="s">
        <v>176</v>
      </c>
      <c r="L73" s="562" t="s">
        <v>176</v>
      </c>
      <c r="M73" s="562" t="s">
        <v>176</v>
      </c>
      <c r="N73" s="562" t="s">
        <v>176</v>
      </c>
      <c r="O73" s="562" t="s">
        <v>176</v>
      </c>
      <c r="P73" s="562" t="s">
        <v>176</v>
      </c>
      <c r="Q73" s="538">
        <v>0.35</v>
      </c>
      <c r="R73" s="534">
        <f t="shared" si="3"/>
        <v>0.5</v>
      </c>
      <c r="S73" s="535">
        <f t="shared" si="4"/>
        <v>11770.5</v>
      </c>
      <c r="T73" s="539">
        <f t="shared" si="2"/>
        <v>1961.75</v>
      </c>
    </row>
    <row r="74" spans="1:20" s="34" customFormat="1" ht="15" customHeight="1">
      <c r="A74" s="1010">
        <v>12</v>
      </c>
      <c r="B74" s="1013" t="s">
        <v>496</v>
      </c>
      <c r="C74" s="1013" t="str">
        <f>'[2]ШКОЛА пед'!C83</f>
        <v>учитель</v>
      </c>
      <c r="D74" s="1013">
        <v>4</v>
      </c>
      <c r="E74" s="1013" t="str">
        <f>'[2]ШКОЛА пед'!E83</f>
        <v>высшее</v>
      </c>
      <c r="F74" s="521">
        <f>'[2]ШКОЛА пед'!L83</f>
        <v>0.16666666666666666</v>
      </c>
      <c r="G74" s="573">
        <f>'[2]ШКОЛА пед'!M83</f>
        <v>8942</v>
      </c>
      <c r="H74" s="523">
        <v>0.15</v>
      </c>
      <c r="I74" s="524">
        <f t="shared" si="5"/>
        <v>10283.299999999999</v>
      </c>
      <c r="J74" s="525">
        <f t="shared" si="6"/>
        <v>1713.8833333333332</v>
      </c>
      <c r="K74" s="526" t="s">
        <v>176</v>
      </c>
      <c r="L74" s="523" t="s">
        <v>176</v>
      </c>
      <c r="M74" s="523" t="s">
        <v>176</v>
      </c>
      <c r="N74" s="523" t="s">
        <v>176</v>
      </c>
      <c r="O74" s="523" t="s">
        <v>176</v>
      </c>
      <c r="P74" s="523" t="s">
        <v>176</v>
      </c>
      <c r="Q74" s="527">
        <v>0.35</v>
      </c>
      <c r="R74" s="523">
        <v>0.5</v>
      </c>
      <c r="S74" s="524">
        <f t="shared" si="4"/>
        <v>13413</v>
      </c>
      <c r="T74" s="528">
        <f t="shared" si="2"/>
        <v>2235.5</v>
      </c>
    </row>
    <row r="75" spans="1:20" s="34" customFormat="1" ht="15" customHeight="1">
      <c r="A75" s="1011"/>
      <c r="B75" s="1014"/>
      <c r="C75" s="1014"/>
      <c r="D75" s="1014"/>
      <c r="E75" s="1014"/>
      <c r="F75" s="144">
        <f>'[2]ШКОЛА пед'!L84</f>
        <v>5.5555555555555552E-2</v>
      </c>
      <c r="G75" s="574">
        <f>G74</f>
        <v>8942</v>
      </c>
      <c r="H75" s="529">
        <v>0.15</v>
      </c>
      <c r="I75" s="530">
        <f t="shared" si="5"/>
        <v>10283.299999999999</v>
      </c>
      <c r="J75" s="387">
        <f t="shared" si="6"/>
        <v>571.29444444444437</v>
      </c>
      <c r="K75" s="417" t="s">
        <v>176</v>
      </c>
      <c r="L75" s="529" t="s">
        <v>176</v>
      </c>
      <c r="M75" s="529" t="s">
        <v>176</v>
      </c>
      <c r="N75" s="529" t="s">
        <v>176</v>
      </c>
      <c r="O75" s="529" t="s">
        <v>176</v>
      </c>
      <c r="P75" s="529" t="s">
        <v>176</v>
      </c>
      <c r="Q75" s="389">
        <v>0.35</v>
      </c>
      <c r="R75" s="529">
        <f>H75+Q75</f>
        <v>0.5</v>
      </c>
      <c r="S75" s="530">
        <f t="shared" si="4"/>
        <v>13413</v>
      </c>
      <c r="T75" s="531">
        <f t="shared" si="2"/>
        <v>745.16666666666663</v>
      </c>
    </row>
    <row r="76" spans="1:20" s="34" customFormat="1" ht="15.75" customHeight="1" thickBot="1">
      <c r="A76" s="1012"/>
      <c r="B76" s="1015"/>
      <c r="C76" s="1015"/>
      <c r="D76" s="1015"/>
      <c r="E76" s="1015"/>
      <c r="F76" s="532">
        <f>'[2]ШКОЛА пед'!L85</f>
        <v>1.3888888888888888</v>
      </c>
      <c r="G76" s="575">
        <f>'[2]ШКОЛА пед'!M85</f>
        <v>8942</v>
      </c>
      <c r="H76" s="534">
        <v>0.15</v>
      </c>
      <c r="I76" s="535">
        <f t="shared" si="5"/>
        <v>10283.299999999999</v>
      </c>
      <c r="J76" s="536">
        <f t="shared" si="6"/>
        <v>14282.361111111109</v>
      </c>
      <c r="K76" s="563" t="s">
        <v>176</v>
      </c>
      <c r="L76" s="562" t="s">
        <v>176</v>
      </c>
      <c r="M76" s="562" t="s">
        <v>176</v>
      </c>
      <c r="N76" s="562" t="s">
        <v>176</v>
      </c>
      <c r="O76" s="562" t="s">
        <v>176</v>
      </c>
      <c r="P76" s="562" t="s">
        <v>176</v>
      </c>
      <c r="Q76" s="538">
        <v>0.35</v>
      </c>
      <c r="R76" s="534">
        <f>H76+Q76</f>
        <v>0.5</v>
      </c>
      <c r="S76" s="535">
        <f t="shared" si="4"/>
        <v>13413</v>
      </c>
      <c r="T76" s="539">
        <f t="shared" si="2"/>
        <v>18629.166666666664</v>
      </c>
    </row>
    <row r="77" spans="1:20" s="34" customFormat="1" ht="33.75" customHeight="1" thickBot="1">
      <c r="A77" s="1042" t="s">
        <v>222</v>
      </c>
      <c r="B77" s="1043"/>
      <c r="C77" s="1043"/>
      <c r="D77" s="1043"/>
      <c r="E77" s="1043"/>
      <c r="F77" s="576" t="e">
        <f>SUM(F16:F76)</f>
        <v>#REF!</v>
      </c>
      <c r="G77" s="576"/>
      <c r="H77" s="577"/>
      <c r="I77" s="578"/>
      <c r="J77" s="579" t="e">
        <f>SUM(J16:J76)</f>
        <v>#REF!</v>
      </c>
      <c r="K77" s="576"/>
      <c r="L77" s="576"/>
      <c r="M77" s="576"/>
      <c r="N77" s="576"/>
      <c r="O77" s="576"/>
      <c r="P77" s="576"/>
      <c r="Q77" s="576"/>
      <c r="R77" s="576"/>
      <c r="S77" s="578"/>
      <c r="T77" s="579" t="e">
        <f>SUM(T16:T76)</f>
        <v>#REF!</v>
      </c>
    </row>
    <row r="79" spans="1:20" s="390" customFormat="1">
      <c r="A79" s="426"/>
      <c r="B79" s="427"/>
      <c r="C79" s="427"/>
      <c r="D79" s="427"/>
      <c r="E79" s="427"/>
      <c r="F79" s="385"/>
      <c r="G79" s="386"/>
      <c r="H79" s="427"/>
      <c r="I79" s="387"/>
      <c r="J79" s="387"/>
      <c r="K79" s="388"/>
      <c r="L79" s="427"/>
      <c r="M79" s="427"/>
      <c r="N79" s="427"/>
      <c r="O79" s="427"/>
      <c r="P79" s="427"/>
      <c r="Q79" s="389"/>
      <c r="R79" s="427"/>
      <c r="S79" s="387"/>
      <c r="T79" s="387"/>
    </row>
    <row r="80" spans="1:20" s="34" customFormat="1">
      <c r="A80" s="580">
        <v>13</v>
      </c>
      <c r="B80" s="427" t="str">
        <f>'[3]ШКОЛА пед'!B71</f>
        <v>Леушева А.И.</v>
      </c>
      <c r="C80" s="529" t="str">
        <f>'[3]ШКОЛА пед'!C71</f>
        <v>Педагог организатор</v>
      </c>
      <c r="D80" s="529">
        <f>'[4]ШКОЛА пед'!D73</f>
        <v>2</v>
      </c>
      <c r="E80" s="529" t="str">
        <f>'[4]ШКОЛА пед'!E73</f>
        <v>с/спец</v>
      </c>
      <c r="F80" s="144">
        <f>'[2]ШКОЛА пед'!L89</f>
        <v>0.5</v>
      </c>
      <c r="G80" s="574">
        <f>'[2]ШКОЛА пед'!M89</f>
        <v>7847</v>
      </c>
      <c r="H80" s="529">
        <v>0</v>
      </c>
      <c r="I80" s="530">
        <f>G80+(G80*H80)</f>
        <v>7847</v>
      </c>
      <c r="J80" s="387">
        <f t="shared" si="6"/>
        <v>3923.5</v>
      </c>
      <c r="K80" s="417" t="s">
        <v>176</v>
      </c>
      <c r="L80" s="529" t="s">
        <v>176</v>
      </c>
      <c r="M80" s="529" t="s">
        <v>176</v>
      </c>
      <c r="N80" s="529" t="s">
        <v>176</v>
      </c>
      <c r="O80" s="529" t="s">
        <v>176</v>
      </c>
      <c r="P80" s="529" t="s">
        <v>176</v>
      </c>
      <c r="Q80" s="389">
        <v>0.35</v>
      </c>
      <c r="R80" s="529">
        <f t="shared" si="3"/>
        <v>0.35</v>
      </c>
      <c r="S80" s="530">
        <f t="shared" si="4"/>
        <v>10593.45</v>
      </c>
      <c r="T80" s="530">
        <f t="shared" si="2"/>
        <v>5296.7250000000004</v>
      </c>
    </row>
    <row r="81" spans="1:20" s="34" customFormat="1">
      <c r="A81" s="580">
        <v>14</v>
      </c>
      <c r="B81" s="529" t="s">
        <v>447</v>
      </c>
      <c r="C81" s="529" t="str">
        <f>'[3]ШКОЛА пед'!C73</f>
        <v>Социальный педагог</v>
      </c>
      <c r="D81" s="529">
        <f>'[4]ШКОЛА пед'!D74</f>
        <v>2</v>
      </c>
      <c r="E81" s="529" t="str">
        <f>'[4]ШКОЛА пед'!E74</f>
        <v>с/спец</v>
      </c>
      <c r="F81" s="144">
        <f>'[2]ШКОЛА пед'!L90</f>
        <v>0.3</v>
      </c>
      <c r="G81" s="574">
        <f>'[2]ШКОЛА пед'!M90</f>
        <v>8942</v>
      </c>
      <c r="H81" s="529">
        <v>0</v>
      </c>
      <c r="I81" s="530">
        <f t="shared" si="5"/>
        <v>8942</v>
      </c>
      <c r="J81" s="387">
        <f t="shared" si="6"/>
        <v>2682.6</v>
      </c>
      <c r="K81" s="417" t="s">
        <v>176</v>
      </c>
      <c r="L81" s="529" t="s">
        <v>176</v>
      </c>
      <c r="M81" s="529" t="s">
        <v>176</v>
      </c>
      <c r="N81" s="529" t="s">
        <v>176</v>
      </c>
      <c r="O81" s="529" t="s">
        <v>176</v>
      </c>
      <c r="P81" s="529" t="s">
        <v>176</v>
      </c>
      <c r="Q81" s="389">
        <v>0.35</v>
      </c>
      <c r="R81" s="529">
        <f t="shared" si="3"/>
        <v>0.35</v>
      </c>
      <c r="S81" s="530">
        <f t="shared" si="4"/>
        <v>12071.7</v>
      </c>
      <c r="T81" s="530">
        <f t="shared" si="2"/>
        <v>3621.51</v>
      </c>
    </row>
    <row r="82" spans="1:20" s="34" customFormat="1" ht="30.75" customHeight="1">
      <c r="A82" s="581">
        <v>15</v>
      </c>
      <c r="B82" s="529" t="s">
        <v>177</v>
      </c>
      <c r="C82" s="529" t="str">
        <f>'[3]ШКОЛА пед'!C77</f>
        <v>Педагог-библиотекарь</v>
      </c>
      <c r="D82" s="529">
        <f>'[3]ШКОЛА пед'!D77</f>
        <v>4</v>
      </c>
      <c r="E82" s="529" t="str">
        <f>'[3]ШКОЛА пед'!E77</f>
        <v>среднее с/спец</v>
      </c>
      <c r="F82" s="144">
        <f>'[2]ШКОЛА пед'!L91</f>
        <v>0.5</v>
      </c>
      <c r="G82" s="574">
        <f>'[2]ШКОЛА пед'!M91</f>
        <v>8942</v>
      </c>
      <c r="H82" s="529">
        <v>0.15</v>
      </c>
      <c r="I82" s="530">
        <f t="shared" si="5"/>
        <v>10283.299999999999</v>
      </c>
      <c r="J82" s="387">
        <f t="shared" si="6"/>
        <v>5141.6499999999996</v>
      </c>
      <c r="K82" s="417" t="s">
        <v>176</v>
      </c>
      <c r="L82" s="529" t="s">
        <v>176</v>
      </c>
      <c r="M82" s="529" t="s">
        <v>176</v>
      </c>
      <c r="N82" s="529" t="s">
        <v>176</v>
      </c>
      <c r="O82" s="529" t="s">
        <v>176</v>
      </c>
      <c r="P82" s="529" t="s">
        <v>176</v>
      </c>
      <c r="Q82" s="389">
        <v>0.35</v>
      </c>
      <c r="R82" s="529">
        <f t="shared" si="3"/>
        <v>0.5</v>
      </c>
      <c r="S82" s="530">
        <f>G82+(G82*R82)</f>
        <v>13413</v>
      </c>
      <c r="T82" s="530">
        <f>S82*F82</f>
        <v>6706.5</v>
      </c>
    </row>
    <row r="83" spans="1:20" s="34" customFormat="1" ht="30.75" customHeight="1">
      <c r="A83" s="581">
        <v>16</v>
      </c>
      <c r="B83" s="529" t="str">
        <f>'[5]ШКОЛА пед'!B71</f>
        <v xml:space="preserve">Чарина А.В. </v>
      </c>
      <c r="C83" s="529" t="str">
        <f>'[5]ШКОЛА пед'!C71</f>
        <v>Учитель логопед</v>
      </c>
      <c r="D83" s="529">
        <f>'[5]ШКОЛА пед'!D71</f>
        <v>4</v>
      </c>
      <c r="E83" s="529" t="str">
        <f>'[5]ШКОЛА пед'!E71</f>
        <v>высшее</v>
      </c>
      <c r="F83" s="144">
        <f>'[2]ШКОЛА пед'!L92</f>
        <v>0.2</v>
      </c>
      <c r="G83" s="574">
        <f>'[2]ШКОЛА пед'!M92</f>
        <v>8942</v>
      </c>
      <c r="H83" s="529">
        <v>0.15</v>
      </c>
      <c r="I83" s="530">
        <f t="shared" si="5"/>
        <v>10283.299999999999</v>
      </c>
      <c r="J83" s="387">
        <f t="shared" si="6"/>
        <v>2056.66</v>
      </c>
      <c r="K83" s="417" t="s">
        <v>176</v>
      </c>
      <c r="L83" s="529" t="s">
        <v>176</v>
      </c>
      <c r="M83" s="529" t="s">
        <v>176</v>
      </c>
      <c r="N83" s="529" t="s">
        <v>176</v>
      </c>
      <c r="O83" s="529" t="s">
        <v>176</v>
      </c>
      <c r="P83" s="529" t="s">
        <v>176</v>
      </c>
      <c r="Q83" s="389">
        <v>0.35</v>
      </c>
      <c r="R83" s="529">
        <v>0.5</v>
      </c>
      <c r="S83" s="530">
        <f>G83+(G83*R83)</f>
        <v>13413</v>
      </c>
      <c r="T83" s="530">
        <f>S83*F83</f>
        <v>2682.6000000000004</v>
      </c>
    </row>
    <row r="84" spans="1:20" s="34" customFormat="1" ht="30.75" customHeight="1">
      <c r="A84" s="581">
        <v>17</v>
      </c>
      <c r="B84" s="529" t="str">
        <f>'[5]ШКОЛА пед'!B73</f>
        <v>Увачан И.К</v>
      </c>
      <c r="C84" s="529" t="str">
        <f>'[5]ШКОЛА пед'!C73</f>
        <v>Старший воспитатель</v>
      </c>
      <c r="D84" s="529">
        <f>'[5]ШКОЛА пед'!D73</f>
        <v>4</v>
      </c>
      <c r="E84" s="529" t="str">
        <f>'[5]ШКОЛА пед'!E73</f>
        <v>среднее с/спец</v>
      </c>
      <c r="F84" s="144">
        <f>'[2]ШКОЛА пед'!L94</f>
        <v>1</v>
      </c>
      <c r="G84" s="574">
        <f>'[2]ШКОЛА пед'!M94</f>
        <v>7847</v>
      </c>
      <c r="H84" s="529">
        <v>0.15</v>
      </c>
      <c r="I84" s="530">
        <f t="shared" si="5"/>
        <v>9024.0499999999993</v>
      </c>
      <c r="J84" s="387">
        <f t="shared" si="6"/>
        <v>9024.0499999999993</v>
      </c>
      <c r="K84" s="417" t="s">
        <v>176</v>
      </c>
      <c r="L84" s="529" t="s">
        <v>176</v>
      </c>
      <c r="M84" s="529" t="s">
        <v>176</v>
      </c>
      <c r="N84" s="529" t="s">
        <v>176</v>
      </c>
      <c r="O84" s="529" t="s">
        <v>176</v>
      </c>
      <c r="P84" s="529" t="s">
        <v>176</v>
      </c>
      <c r="Q84" s="389">
        <v>0.35</v>
      </c>
      <c r="R84" s="529">
        <f t="shared" si="3"/>
        <v>0.5</v>
      </c>
      <c r="S84" s="530">
        <f>G84+(G84*R84)</f>
        <v>11770.5</v>
      </c>
      <c r="T84" s="530">
        <f>S84*F84</f>
        <v>11770.5</v>
      </c>
    </row>
    <row r="85" spans="1:20" s="34" customFormat="1" ht="30.75" customHeight="1">
      <c r="A85" s="581">
        <v>18</v>
      </c>
      <c r="B85" s="695" t="s">
        <v>504</v>
      </c>
      <c r="C85" s="529" t="str">
        <f>'[5]ШКОЛА пед'!C74</f>
        <v>Воспитатель ГПД</v>
      </c>
      <c r="D85" s="529">
        <f>'[5]ШКОЛА пед'!D74</f>
        <v>4</v>
      </c>
      <c r="E85" s="529" t="str">
        <f>'[5]ШКОЛА пед'!E74</f>
        <v>среднее с/спец</v>
      </c>
      <c r="F85" s="144">
        <f>'[2]ШКОЛА пед'!L95</f>
        <v>0.5</v>
      </c>
      <c r="G85" s="574">
        <f>'[2]ШКОЛА пед'!M95</f>
        <v>8942</v>
      </c>
      <c r="H85" s="529">
        <v>0.15</v>
      </c>
      <c r="I85" s="530">
        <f t="shared" si="5"/>
        <v>10283.299999999999</v>
      </c>
      <c r="J85" s="387">
        <f t="shared" si="6"/>
        <v>5141.6499999999996</v>
      </c>
      <c r="K85" s="417" t="s">
        <v>176</v>
      </c>
      <c r="L85" s="529" t="s">
        <v>176</v>
      </c>
      <c r="M85" s="529" t="s">
        <v>176</v>
      </c>
      <c r="N85" s="529" t="s">
        <v>176</v>
      </c>
      <c r="O85" s="529" t="s">
        <v>176</v>
      </c>
      <c r="P85" s="529" t="s">
        <v>176</v>
      </c>
      <c r="Q85" s="389">
        <v>0.35</v>
      </c>
      <c r="R85" s="529">
        <f t="shared" si="3"/>
        <v>0.5</v>
      </c>
      <c r="S85" s="530">
        <f>G85+(G85*R85)</f>
        <v>13413</v>
      </c>
      <c r="T85" s="530">
        <f>S85*F85</f>
        <v>6706.5</v>
      </c>
    </row>
    <row r="86" spans="1:20" s="34" customFormat="1" ht="30.75" customHeight="1">
      <c r="A86" s="581">
        <v>19</v>
      </c>
      <c r="B86" s="529" t="str">
        <f>'[5]ШКОЛА пед'!B75</f>
        <v>Леушева А.И.</v>
      </c>
      <c r="C86" s="529" t="str">
        <f>'[5]ШКОЛА пед'!C75</f>
        <v>Воспитатель ГПД</v>
      </c>
      <c r="D86" s="529">
        <f>'[5]ШКОЛА пед'!D75</f>
        <v>4</v>
      </c>
      <c r="E86" s="529" t="str">
        <f>'[5]ШКОЛА пед'!E75</f>
        <v>среднее с/спец</v>
      </c>
      <c r="F86" s="144">
        <f>'[2]ШКОЛА пед'!L96</f>
        <v>0.5</v>
      </c>
      <c r="G86" s="574">
        <f>'[2]ШКОЛА пед'!M96</f>
        <v>7847</v>
      </c>
      <c r="H86" s="529"/>
      <c r="I86" s="530">
        <f t="shared" si="5"/>
        <v>7847</v>
      </c>
      <c r="J86" s="387">
        <f t="shared" si="6"/>
        <v>3923.5</v>
      </c>
      <c r="K86" s="417" t="s">
        <v>176</v>
      </c>
      <c r="L86" s="529" t="s">
        <v>176</v>
      </c>
      <c r="M86" s="529" t="s">
        <v>176</v>
      </c>
      <c r="N86" s="529" t="s">
        <v>176</v>
      </c>
      <c r="O86" s="529" t="s">
        <v>176</v>
      </c>
      <c r="P86" s="529" t="s">
        <v>176</v>
      </c>
      <c r="Q86" s="389">
        <v>0.35</v>
      </c>
      <c r="R86" s="529">
        <f t="shared" si="3"/>
        <v>0.35</v>
      </c>
      <c r="S86" s="530">
        <f>G86+(G86*R86)</f>
        <v>10593.45</v>
      </c>
      <c r="T86" s="530">
        <f>S86*F86</f>
        <v>5296.7250000000004</v>
      </c>
    </row>
    <row r="87" spans="1:20" s="34" customFormat="1" ht="47.25">
      <c r="A87" s="581">
        <v>20</v>
      </c>
      <c r="B87" s="582" t="s">
        <v>18</v>
      </c>
      <c r="C87" s="54" t="s">
        <v>441</v>
      </c>
      <c r="D87" s="427">
        <v>4</v>
      </c>
      <c r="E87" s="529" t="s">
        <v>15</v>
      </c>
      <c r="F87" s="144">
        <f>'[2]ШКОЛА пед'!L97</f>
        <v>0.33</v>
      </c>
      <c r="G87" s="574">
        <f>'[2]ШКОЛА пед'!M97</f>
        <v>8942</v>
      </c>
      <c r="H87" s="529"/>
      <c r="I87" s="530">
        <f t="shared" si="5"/>
        <v>8942</v>
      </c>
      <c r="J87" s="387">
        <f>I87*F87</f>
        <v>2950.86</v>
      </c>
      <c r="K87" s="417" t="s">
        <v>176</v>
      </c>
      <c r="L87" s="529" t="s">
        <v>176</v>
      </c>
      <c r="M87" s="529" t="s">
        <v>176</v>
      </c>
      <c r="N87" s="529" t="s">
        <v>176</v>
      </c>
      <c r="O87" s="529" t="s">
        <v>176</v>
      </c>
      <c r="P87" s="529" t="s">
        <v>176</v>
      </c>
      <c r="Q87" s="389">
        <v>0.35</v>
      </c>
      <c r="R87" s="588">
        <f t="shared" si="3"/>
        <v>0.35</v>
      </c>
      <c r="S87" s="530">
        <f t="shared" ref="S87:S95" si="16">G87+(G87*R87)</f>
        <v>12071.7</v>
      </c>
      <c r="T87" s="530">
        <f t="shared" ref="T87:T95" si="17">S87*F87</f>
        <v>3983.6610000000005</v>
      </c>
    </row>
    <row r="88" spans="1:20" s="34" customFormat="1" ht="47.25">
      <c r="A88" s="581">
        <v>21</v>
      </c>
      <c r="B88" s="582" t="s">
        <v>40</v>
      </c>
      <c r="C88" s="54" t="s">
        <v>441</v>
      </c>
      <c r="D88" s="427">
        <v>4</v>
      </c>
      <c r="E88" s="529" t="s">
        <v>15</v>
      </c>
      <c r="F88" s="144">
        <v>0.11</v>
      </c>
      <c r="G88" s="574">
        <f>'[2]ШКОЛА пед'!M98</f>
        <v>8942</v>
      </c>
      <c r="H88" s="529"/>
      <c r="I88" s="530">
        <f t="shared" si="5"/>
        <v>8942</v>
      </c>
      <c r="J88" s="387">
        <f>I88*F88</f>
        <v>983.62</v>
      </c>
      <c r="K88" s="417" t="s">
        <v>176</v>
      </c>
      <c r="L88" s="529" t="s">
        <v>176</v>
      </c>
      <c r="M88" s="529" t="s">
        <v>176</v>
      </c>
      <c r="N88" s="529" t="s">
        <v>176</v>
      </c>
      <c r="O88" s="529" t="s">
        <v>176</v>
      </c>
      <c r="P88" s="529" t="s">
        <v>176</v>
      </c>
      <c r="Q88" s="389">
        <v>0.35</v>
      </c>
      <c r="R88" s="588">
        <f t="shared" si="3"/>
        <v>0.35</v>
      </c>
      <c r="S88" s="530">
        <f t="shared" si="16"/>
        <v>12071.7</v>
      </c>
      <c r="T88" s="530">
        <f t="shared" si="17"/>
        <v>1327.8870000000002</v>
      </c>
    </row>
    <row r="89" spans="1:20" s="34" customFormat="1" ht="47.25">
      <c r="A89" s="581">
        <v>22</v>
      </c>
      <c r="B89" s="582" t="s">
        <v>493</v>
      </c>
      <c r="C89" s="54" t="s">
        <v>441</v>
      </c>
      <c r="D89" s="427">
        <v>4</v>
      </c>
      <c r="E89" s="529" t="s">
        <v>442</v>
      </c>
      <c r="F89" s="144" t="e">
        <f>'[6]ШКОЛА пед'!L99</f>
        <v>#REF!</v>
      </c>
      <c r="G89" s="574">
        <f>'[2]ШКОЛА пед'!M99</f>
        <v>8942</v>
      </c>
      <c r="H89" s="529"/>
      <c r="I89" s="530">
        <f t="shared" si="5"/>
        <v>8942</v>
      </c>
      <c r="J89" s="387" t="e">
        <f t="shared" si="6"/>
        <v>#REF!</v>
      </c>
      <c r="K89" s="417" t="s">
        <v>176</v>
      </c>
      <c r="L89" s="529" t="s">
        <v>176</v>
      </c>
      <c r="M89" s="529" t="s">
        <v>176</v>
      </c>
      <c r="N89" s="529" t="s">
        <v>176</v>
      </c>
      <c r="O89" s="529" t="s">
        <v>176</v>
      </c>
      <c r="P89" s="529" t="s">
        <v>176</v>
      </c>
      <c r="Q89" s="389">
        <v>0.35</v>
      </c>
      <c r="R89" s="588">
        <f t="shared" ref="R89:R95" si="18">H89+Q89</f>
        <v>0.35</v>
      </c>
      <c r="S89" s="530">
        <f t="shared" si="16"/>
        <v>12071.7</v>
      </c>
      <c r="T89" s="530" t="e">
        <f t="shared" si="17"/>
        <v>#REF!</v>
      </c>
    </row>
    <row r="90" spans="1:20" s="34" customFormat="1" ht="47.25">
      <c r="A90" s="581">
        <v>23</v>
      </c>
      <c r="B90" s="582" t="s">
        <v>33</v>
      </c>
      <c r="C90" s="54" t="s">
        <v>441</v>
      </c>
      <c r="D90" s="427">
        <v>4</v>
      </c>
      <c r="E90" s="529" t="s">
        <v>15</v>
      </c>
      <c r="F90" s="144">
        <f>'[2]ШКОЛА пед'!L100</f>
        <v>0.33</v>
      </c>
      <c r="G90" s="574">
        <f>'[2]ШКОЛА пед'!M100</f>
        <v>8942</v>
      </c>
      <c r="H90" s="529"/>
      <c r="I90" s="530">
        <f t="shared" si="5"/>
        <v>8942</v>
      </c>
      <c r="J90" s="387">
        <f t="shared" si="6"/>
        <v>2950.86</v>
      </c>
      <c r="K90" s="417" t="s">
        <v>176</v>
      </c>
      <c r="L90" s="529" t="s">
        <v>176</v>
      </c>
      <c r="M90" s="529" t="s">
        <v>176</v>
      </c>
      <c r="N90" s="529" t="s">
        <v>176</v>
      </c>
      <c r="O90" s="529" t="s">
        <v>176</v>
      </c>
      <c r="P90" s="529" t="s">
        <v>176</v>
      </c>
      <c r="Q90" s="389">
        <v>0.35</v>
      </c>
      <c r="R90" s="588">
        <f t="shared" si="18"/>
        <v>0.35</v>
      </c>
      <c r="S90" s="530">
        <f t="shared" si="16"/>
        <v>12071.7</v>
      </c>
      <c r="T90" s="530">
        <f t="shared" si="17"/>
        <v>3983.6610000000005</v>
      </c>
    </row>
    <row r="91" spans="1:20" s="34" customFormat="1" ht="47.25">
      <c r="A91" s="581">
        <v>24</v>
      </c>
      <c r="B91" s="582" t="s">
        <v>11</v>
      </c>
      <c r="C91" s="54" t="s">
        <v>441</v>
      </c>
      <c r="D91" s="427">
        <v>4</v>
      </c>
      <c r="E91" s="529" t="s">
        <v>440</v>
      </c>
      <c r="F91" s="144">
        <f>'[2]ШКОЛА пед'!L101</f>
        <v>0.11</v>
      </c>
      <c r="G91" s="574">
        <f>'[2]ШКОЛА пед'!M101</f>
        <v>7847</v>
      </c>
      <c r="H91" s="529"/>
      <c r="I91" s="530">
        <f t="shared" ref="I91:I95" si="19">G91+(G91*H91)</f>
        <v>7847</v>
      </c>
      <c r="J91" s="387">
        <f t="shared" si="6"/>
        <v>863.17</v>
      </c>
      <c r="K91" s="417" t="s">
        <v>176</v>
      </c>
      <c r="L91" s="529" t="s">
        <v>176</v>
      </c>
      <c r="M91" s="529" t="s">
        <v>176</v>
      </c>
      <c r="N91" s="529" t="s">
        <v>176</v>
      </c>
      <c r="O91" s="529" t="s">
        <v>176</v>
      </c>
      <c r="P91" s="529" t="s">
        <v>176</v>
      </c>
      <c r="Q91" s="389">
        <v>0.35</v>
      </c>
      <c r="R91" s="588">
        <f t="shared" si="18"/>
        <v>0.35</v>
      </c>
      <c r="S91" s="530">
        <f t="shared" si="16"/>
        <v>10593.45</v>
      </c>
      <c r="T91" s="530">
        <f t="shared" si="17"/>
        <v>1165.2795000000001</v>
      </c>
    </row>
    <row r="92" spans="1:20" s="34" customFormat="1" ht="47.25">
      <c r="A92" s="581">
        <v>25</v>
      </c>
      <c r="B92" s="388" t="s">
        <v>494</v>
      </c>
      <c r="C92" s="54" t="s">
        <v>441</v>
      </c>
      <c r="D92" s="529">
        <v>4</v>
      </c>
      <c r="E92" s="417" t="s">
        <v>443</v>
      </c>
      <c r="F92" s="144">
        <f>'[2]ШКОЛА пед'!L102</f>
        <v>0.33</v>
      </c>
      <c r="G92" s="574">
        <f>'[2]ШКОЛА пед'!M102</f>
        <v>8942</v>
      </c>
      <c r="H92" s="529"/>
      <c r="I92" s="530">
        <f t="shared" si="19"/>
        <v>8942</v>
      </c>
      <c r="J92" s="387">
        <f t="shared" si="6"/>
        <v>2950.86</v>
      </c>
      <c r="K92" s="417" t="s">
        <v>176</v>
      </c>
      <c r="L92" s="529" t="s">
        <v>176</v>
      </c>
      <c r="M92" s="529" t="s">
        <v>176</v>
      </c>
      <c r="N92" s="529" t="s">
        <v>176</v>
      </c>
      <c r="O92" s="529" t="s">
        <v>176</v>
      </c>
      <c r="P92" s="529" t="s">
        <v>176</v>
      </c>
      <c r="Q92" s="389">
        <v>0.35</v>
      </c>
      <c r="R92" s="588">
        <f t="shared" si="18"/>
        <v>0.35</v>
      </c>
      <c r="S92" s="530">
        <f t="shared" si="16"/>
        <v>12071.7</v>
      </c>
      <c r="T92" s="530">
        <f t="shared" si="17"/>
        <v>3983.6610000000005</v>
      </c>
    </row>
    <row r="93" spans="1:20" s="34" customFormat="1" ht="47.25">
      <c r="A93" s="581">
        <v>26</v>
      </c>
      <c r="B93" s="582" t="s">
        <v>35</v>
      </c>
      <c r="C93" s="54" t="s">
        <v>441</v>
      </c>
      <c r="D93" s="427">
        <v>4</v>
      </c>
      <c r="E93" s="529" t="s">
        <v>15</v>
      </c>
      <c r="F93" s="144">
        <f>'[2]ШКОЛА пед'!L103</f>
        <v>0.11</v>
      </c>
      <c r="G93" s="574">
        <f>'[2]ШКОЛА пед'!M103</f>
        <v>8942</v>
      </c>
      <c r="H93" s="529"/>
      <c r="I93" s="530">
        <f t="shared" si="19"/>
        <v>8942</v>
      </c>
      <c r="J93" s="387">
        <f t="shared" si="6"/>
        <v>983.62</v>
      </c>
      <c r="K93" s="417" t="s">
        <v>176</v>
      </c>
      <c r="L93" s="529" t="s">
        <v>176</v>
      </c>
      <c r="M93" s="529" t="s">
        <v>176</v>
      </c>
      <c r="N93" s="529" t="s">
        <v>176</v>
      </c>
      <c r="O93" s="529" t="s">
        <v>176</v>
      </c>
      <c r="P93" s="529" t="s">
        <v>176</v>
      </c>
      <c r="Q93" s="389">
        <v>0.35</v>
      </c>
      <c r="R93" s="588">
        <f t="shared" si="18"/>
        <v>0.35</v>
      </c>
      <c r="S93" s="530">
        <f t="shared" si="16"/>
        <v>12071.7</v>
      </c>
      <c r="T93" s="530">
        <f t="shared" si="17"/>
        <v>1327.8870000000002</v>
      </c>
    </row>
    <row r="94" spans="1:20" s="34" customFormat="1" ht="47.25">
      <c r="A94" s="581">
        <v>27</v>
      </c>
      <c r="B94" s="388" t="s">
        <v>444</v>
      </c>
      <c r="C94" s="54" t="s">
        <v>441</v>
      </c>
      <c r="D94" s="529">
        <v>4</v>
      </c>
      <c r="E94" s="417" t="s">
        <v>445</v>
      </c>
      <c r="F94" s="144">
        <f>'[2]ШКОЛА пед'!L104</f>
        <v>0.11</v>
      </c>
      <c r="G94" s="574">
        <f>'[2]ШКОЛА пед'!M104</f>
        <v>7847</v>
      </c>
      <c r="H94" s="529"/>
      <c r="I94" s="530">
        <f t="shared" si="19"/>
        <v>7847</v>
      </c>
      <c r="J94" s="387">
        <f t="shared" si="6"/>
        <v>863.17</v>
      </c>
      <c r="K94" s="417" t="s">
        <v>176</v>
      </c>
      <c r="L94" s="529" t="s">
        <v>176</v>
      </c>
      <c r="M94" s="529" t="s">
        <v>176</v>
      </c>
      <c r="N94" s="529" t="s">
        <v>176</v>
      </c>
      <c r="O94" s="529" t="s">
        <v>176</v>
      </c>
      <c r="P94" s="529" t="s">
        <v>176</v>
      </c>
      <c r="Q94" s="389">
        <v>0.35</v>
      </c>
      <c r="R94" s="588">
        <f t="shared" si="18"/>
        <v>0.35</v>
      </c>
      <c r="S94" s="530">
        <f t="shared" si="16"/>
        <v>10593.45</v>
      </c>
      <c r="T94" s="530">
        <f t="shared" si="17"/>
        <v>1165.2795000000001</v>
      </c>
    </row>
    <row r="95" spans="1:20" s="34" customFormat="1" ht="47.25">
      <c r="A95" s="581">
        <v>28</v>
      </c>
      <c r="B95" s="388" t="s">
        <v>495</v>
      </c>
      <c r="C95" s="54" t="s">
        <v>441</v>
      </c>
      <c r="D95" s="529">
        <v>4</v>
      </c>
      <c r="E95" s="417" t="s">
        <v>15</v>
      </c>
      <c r="F95" s="144">
        <f>'[2]ШКОЛА пед'!L105</f>
        <v>0.24</v>
      </c>
      <c r="G95" s="574">
        <f>'[2]ШКОЛА пед'!M105</f>
        <v>8942</v>
      </c>
      <c r="H95" s="529"/>
      <c r="I95" s="530">
        <f t="shared" si="19"/>
        <v>8942</v>
      </c>
      <c r="J95" s="387">
        <f t="shared" si="6"/>
        <v>2146.08</v>
      </c>
      <c r="K95" s="417" t="s">
        <v>176</v>
      </c>
      <c r="L95" s="529" t="s">
        <v>176</v>
      </c>
      <c r="M95" s="529" t="s">
        <v>176</v>
      </c>
      <c r="N95" s="529" t="s">
        <v>176</v>
      </c>
      <c r="O95" s="529" t="s">
        <v>176</v>
      </c>
      <c r="P95" s="529" t="s">
        <v>176</v>
      </c>
      <c r="Q95" s="389">
        <v>0.35</v>
      </c>
      <c r="R95" s="588">
        <f t="shared" si="18"/>
        <v>0.35</v>
      </c>
      <c r="S95" s="530">
        <f t="shared" si="16"/>
        <v>12071.7</v>
      </c>
      <c r="T95" s="530">
        <f t="shared" si="17"/>
        <v>2897.2080000000001</v>
      </c>
    </row>
    <row r="96" spans="1:20" s="34" customFormat="1" ht="19.5" customHeight="1">
      <c r="A96" s="145"/>
      <c r="B96" s="146" t="s">
        <v>178</v>
      </c>
      <c r="C96" s="146"/>
      <c r="D96" s="146"/>
      <c r="E96" s="146"/>
      <c r="F96" s="147" t="e">
        <f>SUM(F77:F95)</f>
        <v>#REF!</v>
      </c>
      <c r="G96" s="148" t="e">
        <f>SUM(G16:G95)</f>
        <v>#REF!</v>
      </c>
      <c r="H96" s="147">
        <f>SUM(H16:H86)</f>
        <v>9.6000000000000121</v>
      </c>
      <c r="I96" s="148" t="e">
        <f>SUM(I16:I95)</f>
        <v>#REF!</v>
      </c>
      <c r="J96" s="583" t="e">
        <f>SUM(J77:J95)</f>
        <v>#REF!</v>
      </c>
      <c r="K96" s="149">
        <f>'ШКОЛА пед'!J123</f>
        <v>14631593.620000001</v>
      </c>
      <c r="L96" s="149">
        <f>'ШКОЛА пед'!H118</f>
        <v>10667386.113600001</v>
      </c>
      <c r="M96" s="150">
        <f>K96*15/100</f>
        <v>2194739.0430000001</v>
      </c>
      <c r="N96" s="149"/>
      <c r="O96" s="151">
        <f>K96-L96-M96-N96</f>
        <v>1769468.4634000002</v>
      </c>
      <c r="P96" s="151" t="e">
        <f>J96*12*2.4</f>
        <v>#REF!</v>
      </c>
      <c r="Q96" s="152" t="e">
        <f>O96/P96</f>
        <v>#REF!</v>
      </c>
      <c r="R96" s="152"/>
      <c r="S96" s="148" t="e">
        <f>SUM(S16:S95)</f>
        <v>#REF!</v>
      </c>
      <c r="T96" s="583" t="e">
        <f>SUM(T77:T95)</f>
        <v>#REF!</v>
      </c>
    </row>
    <row r="97" spans="1:23" s="34" customFormat="1">
      <c r="A97" s="428"/>
      <c r="B97" s="428"/>
      <c r="C97" s="428"/>
      <c r="D97" s="428"/>
      <c r="E97" s="428"/>
      <c r="F97" s="4"/>
      <c r="G97" s="153"/>
      <c r="H97" s="154"/>
      <c r="I97" s="154"/>
      <c r="J97" s="155"/>
      <c r="K97" s="156"/>
      <c r="L97" s="154"/>
      <c r="M97" s="10"/>
      <c r="N97" s="155"/>
      <c r="O97" s="154"/>
      <c r="P97" s="1039"/>
      <c r="Q97" s="154"/>
      <c r="R97" s="154"/>
      <c r="S97" s="154"/>
      <c r="T97" s="155"/>
    </row>
    <row r="98" spans="1:23" s="34" customFormat="1" ht="17.45" customHeight="1">
      <c r="A98" s="428"/>
      <c r="B98" s="428"/>
      <c r="C98" s="428" t="s">
        <v>2</v>
      </c>
      <c r="D98" s="428"/>
      <c r="E98" s="428"/>
      <c r="F98" s="157" t="s">
        <v>398</v>
      </c>
      <c r="G98" s="153"/>
      <c r="H98" s="154"/>
      <c r="J98" s="154"/>
      <c r="K98" s="154"/>
      <c r="L98" s="154"/>
      <c r="M98" s="153"/>
      <c r="N98" s="154"/>
      <c r="O98" s="158"/>
      <c r="P98" s="1040"/>
      <c r="Q98" s="154"/>
      <c r="R98" s="154"/>
      <c r="S98" s="154"/>
      <c r="T98" s="155"/>
    </row>
    <row r="99" spans="1:23" ht="26.25" customHeight="1">
      <c r="D99" s="1027" t="s">
        <v>1</v>
      </c>
      <c r="E99" s="1027"/>
      <c r="F99" s="159" t="s">
        <v>0</v>
      </c>
      <c r="G99" s="4"/>
      <c r="J99" s="4"/>
      <c r="M99" s="160"/>
      <c r="P99" s="1041"/>
      <c r="Q99" s="1041"/>
      <c r="R99" s="1041"/>
      <c r="T99" s="160"/>
      <c r="U99" s="154"/>
      <c r="V99" s="154"/>
      <c r="W99" s="419"/>
    </row>
    <row r="100" spans="1:23" ht="21.75" customHeight="1">
      <c r="O100" s="1027"/>
      <c r="P100" s="1027"/>
      <c r="Q100" s="1027"/>
      <c r="R100" s="1027"/>
      <c r="U100" s="154"/>
      <c r="V100" s="154"/>
      <c r="W100" s="419"/>
    </row>
    <row r="101" spans="1:23">
      <c r="O101" s="1027"/>
      <c r="P101" s="1027"/>
      <c r="Q101" s="1027"/>
      <c r="R101" s="1027"/>
    </row>
  </sheetData>
  <mergeCells count="94">
    <mergeCell ref="P97:P98"/>
    <mergeCell ref="D99:E99"/>
    <mergeCell ref="P99:R99"/>
    <mergeCell ref="O100:R101"/>
    <mergeCell ref="A74:A76"/>
    <mergeCell ref="B74:B76"/>
    <mergeCell ref="C74:C76"/>
    <mergeCell ref="D74:D76"/>
    <mergeCell ref="E74:E76"/>
    <mergeCell ref="A77:E77"/>
    <mergeCell ref="A65:A66"/>
    <mergeCell ref="B65:B66"/>
    <mergeCell ref="C65:C66"/>
    <mergeCell ref="D65:D66"/>
    <mergeCell ref="E65:E66"/>
    <mergeCell ref="A68:A73"/>
    <mergeCell ref="B68:B73"/>
    <mergeCell ref="C68:C73"/>
    <mergeCell ref="D68:D73"/>
    <mergeCell ref="E68:E73"/>
    <mergeCell ref="A57:A62"/>
    <mergeCell ref="B57:B62"/>
    <mergeCell ref="C57:C62"/>
    <mergeCell ref="D57:D62"/>
    <mergeCell ref="E57:E62"/>
    <mergeCell ref="A63:A64"/>
    <mergeCell ref="B63:B64"/>
    <mergeCell ref="C63:C64"/>
    <mergeCell ref="D63:D64"/>
    <mergeCell ref="E63:E64"/>
    <mergeCell ref="A40:A46"/>
    <mergeCell ref="B40:B46"/>
    <mergeCell ref="C40:C46"/>
    <mergeCell ref="D40:D46"/>
    <mergeCell ref="E40:E46"/>
    <mergeCell ref="A47:A50"/>
    <mergeCell ref="B47:B50"/>
    <mergeCell ref="C47:C50"/>
    <mergeCell ref="D47:D50"/>
    <mergeCell ref="E47:E50"/>
    <mergeCell ref="A30:A34"/>
    <mergeCell ref="B30:B34"/>
    <mergeCell ref="C30:C34"/>
    <mergeCell ref="D30:D34"/>
    <mergeCell ref="E30:E34"/>
    <mergeCell ref="A35:A39"/>
    <mergeCell ref="B35:B39"/>
    <mergeCell ref="C35:C39"/>
    <mergeCell ref="D35:D39"/>
    <mergeCell ref="E35:E39"/>
    <mergeCell ref="A20:A24"/>
    <mergeCell ref="B20:B24"/>
    <mergeCell ref="C20:C24"/>
    <mergeCell ref="D20:D24"/>
    <mergeCell ref="E20:E24"/>
    <mergeCell ref="A25:A29"/>
    <mergeCell ref="B25:B29"/>
    <mergeCell ref="C25:C29"/>
    <mergeCell ref="D25:D29"/>
    <mergeCell ref="E25:E29"/>
    <mergeCell ref="F12:F14"/>
    <mergeCell ref="G12:G14"/>
    <mergeCell ref="H12:J12"/>
    <mergeCell ref="K12:R12"/>
    <mergeCell ref="A12:A14"/>
    <mergeCell ref="B12:B14"/>
    <mergeCell ref="C12:C14"/>
    <mergeCell ref="D12:D14"/>
    <mergeCell ref="E12:E14"/>
    <mergeCell ref="A16:A19"/>
    <mergeCell ref="B16:B19"/>
    <mergeCell ref="C16:C19"/>
    <mergeCell ref="D16:D19"/>
    <mergeCell ref="E16:E19"/>
    <mergeCell ref="P3:R3"/>
    <mergeCell ref="Q4:R4"/>
    <mergeCell ref="A9:T9"/>
    <mergeCell ref="A10:T10"/>
    <mergeCell ref="A11:T11"/>
    <mergeCell ref="S12:S14"/>
    <mergeCell ref="T12:T14"/>
    <mergeCell ref="H13:H14"/>
    <mergeCell ref="I13:I14"/>
    <mergeCell ref="J13:J14"/>
    <mergeCell ref="K13:N13"/>
    <mergeCell ref="O13:O14"/>
    <mergeCell ref="P13:P14"/>
    <mergeCell ref="Q13:Q14"/>
    <mergeCell ref="R13:R14"/>
    <mergeCell ref="A51:A56"/>
    <mergeCell ref="B51:B56"/>
    <mergeCell ref="C51:C56"/>
    <mergeCell ref="D51:D56"/>
    <mergeCell ref="E51:E56"/>
  </mergeCells>
  <pageMargins left="0.70866141732283472" right="0.70866141732283472" top="0.74803149606299213" bottom="0.35433070866141736" header="0.31496062992125984" footer="0.15748031496062992"/>
  <pageSetup paperSize="8" scale="31"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FFC000"/>
  </sheetPr>
  <dimension ref="A1:IV91"/>
  <sheetViews>
    <sheetView view="pageBreakPreview" topLeftCell="A7" zoomScaleSheetLayoutView="100" workbookViewId="0">
      <selection activeCell="T31" sqref="T31:U31"/>
    </sheetView>
  </sheetViews>
  <sheetFormatPr defaultColWidth="1.42578125" defaultRowHeight="12.75"/>
  <cols>
    <col min="1" max="9" width="0.7109375" style="436" customWidth="1"/>
    <col min="10" max="10" width="0.5703125" style="436" customWidth="1"/>
    <col min="11" max="13" width="0.7109375" style="436" hidden="1" customWidth="1"/>
    <col min="14" max="14" width="0.7109375" style="436" customWidth="1"/>
    <col min="15" max="30" width="1.42578125" style="436" customWidth="1"/>
    <col min="31" max="31" width="0.42578125" style="436" customWidth="1"/>
    <col min="32" max="34" width="1.42578125" style="436" customWidth="1"/>
    <col min="35" max="43" width="1.140625" style="436" customWidth="1"/>
    <col min="44" max="54" width="1" style="436" customWidth="1"/>
    <col min="55" max="59" width="1.28515625" style="436" customWidth="1"/>
    <col min="60" max="60" width="3" style="436" customWidth="1"/>
    <col min="61" max="62" width="1.28515625" style="436" customWidth="1"/>
    <col min="63" max="70" width="1.42578125" style="436" customWidth="1"/>
    <col min="71" max="77" width="1" style="436" customWidth="1"/>
    <col min="78" max="78" width="2.5703125" style="436" customWidth="1"/>
    <col min="79" max="85" width="1.42578125" style="436" customWidth="1"/>
    <col min="86" max="86" width="2.28515625" style="436" customWidth="1"/>
    <col min="87" max="92" width="1.42578125" style="436" customWidth="1"/>
    <col min="93" max="93" width="1.7109375" style="436" customWidth="1"/>
    <col min="94" max="94" width="2.140625" style="436" customWidth="1"/>
    <col min="95" max="99" width="1.42578125" style="436" customWidth="1"/>
    <col min="100" max="100" width="2.42578125" style="436" customWidth="1"/>
    <col min="101" max="101" width="8" style="436" customWidth="1"/>
    <col min="102" max="102" width="11.28515625" style="436" customWidth="1"/>
    <col min="103" max="103" width="8.5703125" style="436" customWidth="1"/>
    <col min="104" max="104" width="11.140625" style="436" customWidth="1"/>
    <col min="105" max="105" width="10.28515625" style="436" customWidth="1"/>
    <col min="106" max="256" width="1.42578125" style="436"/>
    <col min="257" max="286" width="1.42578125" style="436" customWidth="1"/>
    <col min="287" max="287" width="0.42578125" style="436" customWidth="1"/>
    <col min="288" max="290" width="1.42578125" style="436" customWidth="1"/>
    <col min="291" max="299" width="1.140625" style="436" customWidth="1"/>
    <col min="300" max="310" width="1" style="436" customWidth="1"/>
    <col min="311" max="318" width="1.28515625" style="436" customWidth="1"/>
    <col min="319" max="326" width="1.42578125" style="436" customWidth="1"/>
    <col min="327" max="333" width="1" style="436" customWidth="1"/>
    <col min="334" max="334" width="2.5703125" style="436" customWidth="1"/>
    <col min="335" max="341" width="1.42578125" style="436" customWidth="1"/>
    <col min="342" max="342" width="2.28515625" style="436" customWidth="1"/>
    <col min="343" max="348" width="1.42578125" style="436" customWidth="1"/>
    <col min="349" max="349" width="1.7109375" style="436" customWidth="1"/>
    <col min="350" max="350" width="2.140625" style="436" customWidth="1"/>
    <col min="351" max="357" width="1.42578125" style="436" customWidth="1"/>
    <col min="358" max="358" width="11.28515625" style="436" bestFit="1" customWidth="1"/>
    <col min="359" max="512" width="1.42578125" style="436"/>
    <col min="513" max="542" width="1.42578125" style="436" customWidth="1"/>
    <col min="543" max="543" width="0.42578125" style="436" customWidth="1"/>
    <col min="544" max="546" width="1.42578125" style="436" customWidth="1"/>
    <col min="547" max="555" width="1.140625" style="436" customWidth="1"/>
    <col min="556" max="566" width="1" style="436" customWidth="1"/>
    <col min="567" max="574" width="1.28515625" style="436" customWidth="1"/>
    <col min="575" max="582" width="1.42578125" style="436" customWidth="1"/>
    <col min="583" max="589" width="1" style="436" customWidth="1"/>
    <col min="590" max="590" width="2.5703125" style="436" customWidth="1"/>
    <col min="591" max="597" width="1.42578125" style="436" customWidth="1"/>
    <col min="598" max="598" width="2.28515625" style="436" customWidth="1"/>
    <col min="599" max="604" width="1.42578125" style="436" customWidth="1"/>
    <col min="605" max="605" width="1.7109375" style="436" customWidth="1"/>
    <col min="606" max="606" width="2.140625" style="436" customWidth="1"/>
    <col min="607" max="613" width="1.42578125" style="436" customWidth="1"/>
    <col min="614" max="614" width="11.28515625" style="436" bestFit="1" customWidth="1"/>
    <col min="615" max="768" width="1.42578125" style="436"/>
    <col min="769" max="798" width="1.42578125" style="436" customWidth="1"/>
    <col min="799" max="799" width="0.42578125" style="436" customWidth="1"/>
    <col min="800" max="802" width="1.42578125" style="436" customWidth="1"/>
    <col min="803" max="811" width="1.140625" style="436" customWidth="1"/>
    <col min="812" max="822" width="1" style="436" customWidth="1"/>
    <col min="823" max="830" width="1.28515625" style="436" customWidth="1"/>
    <col min="831" max="838" width="1.42578125" style="436" customWidth="1"/>
    <col min="839" max="845" width="1" style="436" customWidth="1"/>
    <col min="846" max="846" width="2.5703125" style="436" customWidth="1"/>
    <col min="847" max="853" width="1.42578125" style="436" customWidth="1"/>
    <col min="854" max="854" width="2.28515625" style="436" customWidth="1"/>
    <col min="855" max="860" width="1.42578125" style="436" customWidth="1"/>
    <col min="861" max="861" width="1.7109375" style="436" customWidth="1"/>
    <col min="862" max="862" width="2.140625" style="436" customWidth="1"/>
    <col min="863" max="869" width="1.42578125" style="436" customWidth="1"/>
    <col min="870" max="870" width="11.28515625" style="436" bestFit="1" customWidth="1"/>
    <col min="871" max="1024" width="1.42578125" style="436"/>
    <col min="1025" max="1054" width="1.42578125" style="436" customWidth="1"/>
    <col min="1055" max="1055" width="0.42578125" style="436" customWidth="1"/>
    <col min="1056" max="1058" width="1.42578125" style="436" customWidth="1"/>
    <col min="1059" max="1067" width="1.140625" style="436" customWidth="1"/>
    <col min="1068" max="1078" width="1" style="436" customWidth="1"/>
    <col min="1079" max="1086" width="1.28515625" style="436" customWidth="1"/>
    <col min="1087" max="1094" width="1.42578125" style="436" customWidth="1"/>
    <col min="1095" max="1101" width="1" style="436" customWidth="1"/>
    <col min="1102" max="1102" width="2.5703125" style="436" customWidth="1"/>
    <col min="1103" max="1109" width="1.42578125" style="436" customWidth="1"/>
    <col min="1110" max="1110" width="2.28515625" style="436" customWidth="1"/>
    <col min="1111" max="1116" width="1.42578125" style="436" customWidth="1"/>
    <col min="1117" max="1117" width="1.7109375" style="436" customWidth="1"/>
    <col min="1118" max="1118" width="2.140625" style="436" customWidth="1"/>
    <col min="1119" max="1125" width="1.42578125" style="436" customWidth="1"/>
    <col min="1126" max="1126" width="11.28515625" style="436" bestFit="1" customWidth="1"/>
    <col min="1127" max="1280" width="1.42578125" style="436"/>
    <col min="1281" max="1310" width="1.42578125" style="436" customWidth="1"/>
    <col min="1311" max="1311" width="0.42578125" style="436" customWidth="1"/>
    <col min="1312" max="1314" width="1.42578125" style="436" customWidth="1"/>
    <col min="1315" max="1323" width="1.140625" style="436" customWidth="1"/>
    <col min="1324" max="1334" width="1" style="436" customWidth="1"/>
    <col min="1335" max="1342" width="1.28515625" style="436" customWidth="1"/>
    <col min="1343" max="1350" width="1.42578125" style="436" customWidth="1"/>
    <col min="1351" max="1357" width="1" style="436" customWidth="1"/>
    <col min="1358" max="1358" width="2.5703125" style="436" customWidth="1"/>
    <col min="1359" max="1365" width="1.42578125" style="436" customWidth="1"/>
    <col min="1366" max="1366" width="2.28515625" style="436" customWidth="1"/>
    <col min="1367" max="1372" width="1.42578125" style="436" customWidth="1"/>
    <col min="1373" max="1373" width="1.7109375" style="436" customWidth="1"/>
    <col min="1374" max="1374" width="2.140625" style="436" customWidth="1"/>
    <col min="1375" max="1381" width="1.42578125" style="436" customWidth="1"/>
    <col min="1382" max="1382" width="11.28515625" style="436" bestFit="1" customWidth="1"/>
    <col min="1383" max="1536" width="1.42578125" style="436"/>
    <col min="1537" max="1566" width="1.42578125" style="436" customWidth="1"/>
    <col min="1567" max="1567" width="0.42578125" style="436" customWidth="1"/>
    <col min="1568" max="1570" width="1.42578125" style="436" customWidth="1"/>
    <col min="1571" max="1579" width="1.140625" style="436" customWidth="1"/>
    <col min="1580" max="1590" width="1" style="436" customWidth="1"/>
    <col min="1591" max="1598" width="1.28515625" style="436" customWidth="1"/>
    <col min="1599" max="1606" width="1.42578125" style="436" customWidth="1"/>
    <col min="1607" max="1613" width="1" style="436" customWidth="1"/>
    <col min="1614" max="1614" width="2.5703125" style="436" customWidth="1"/>
    <col min="1615" max="1621" width="1.42578125" style="436" customWidth="1"/>
    <col min="1622" max="1622" width="2.28515625" style="436" customWidth="1"/>
    <col min="1623" max="1628" width="1.42578125" style="436" customWidth="1"/>
    <col min="1629" max="1629" width="1.7109375" style="436" customWidth="1"/>
    <col min="1630" max="1630" width="2.140625" style="436" customWidth="1"/>
    <col min="1631" max="1637" width="1.42578125" style="436" customWidth="1"/>
    <col min="1638" max="1638" width="11.28515625" style="436" bestFit="1" customWidth="1"/>
    <col min="1639" max="1792" width="1.42578125" style="436"/>
    <col min="1793" max="1822" width="1.42578125" style="436" customWidth="1"/>
    <col min="1823" max="1823" width="0.42578125" style="436" customWidth="1"/>
    <col min="1824" max="1826" width="1.42578125" style="436" customWidth="1"/>
    <col min="1827" max="1835" width="1.140625" style="436" customWidth="1"/>
    <col min="1836" max="1846" width="1" style="436" customWidth="1"/>
    <col min="1847" max="1854" width="1.28515625" style="436" customWidth="1"/>
    <col min="1855" max="1862" width="1.42578125" style="436" customWidth="1"/>
    <col min="1863" max="1869" width="1" style="436" customWidth="1"/>
    <col min="1870" max="1870" width="2.5703125" style="436" customWidth="1"/>
    <col min="1871" max="1877" width="1.42578125" style="436" customWidth="1"/>
    <col min="1878" max="1878" width="2.28515625" style="436" customWidth="1"/>
    <col min="1879" max="1884" width="1.42578125" style="436" customWidth="1"/>
    <col min="1885" max="1885" width="1.7109375" style="436" customWidth="1"/>
    <col min="1886" max="1886" width="2.140625" style="436" customWidth="1"/>
    <col min="1887" max="1893" width="1.42578125" style="436" customWidth="1"/>
    <col min="1894" max="1894" width="11.28515625" style="436" bestFit="1" customWidth="1"/>
    <col min="1895" max="2048" width="1.42578125" style="436"/>
    <col min="2049" max="2078" width="1.42578125" style="436" customWidth="1"/>
    <col min="2079" max="2079" width="0.42578125" style="436" customWidth="1"/>
    <col min="2080" max="2082" width="1.42578125" style="436" customWidth="1"/>
    <col min="2083" max="2091" width="1.140625" style="436" customWidth="1"/>
    <col min="2092" max="2102" width="1" style="436" customWidth="1"/>
    <col min="2103" max="2110" width="1.28515625" style="436" customWidth="1"/>
    <col min="2111" max="2118" width="1.42578125" style="436" customWidth="1"/>
    <col min="2119" max="2125" width="1" style="436" customWidth="1"/>
    <col min="2126" max="2126" width="2.5703125" style="436" customWidth="1"/>
    <col min="2127" max="2133" width="1.42578125" style="436" customWidth="1"/>
    <col min="2134" max="2134" width="2.28515625" style="436" customWidth="1"/>
    <col min="2135" max="2140" width="1.42578125" style="436" customWidth="1"/>
    <col min="2141" max="2141" width="1.7109375" style="436" customWidth="1"/>
    <col min="2142" max="2142" width="2.140625" style="436" customWidth="1"/>
    <col min="2143" max="2149" width="1.42578125" style="436" customWidth="1"/>
    <col min="2150" max="2150" width="11.28515625" style="436" bestFit="1" customWidth="1"/>
    <col min="2151" max="2304" width="1.42578125" style="436"/>
    <col min="2305" max="2334" width="1.42578125" style="436" customWidth="1"/>
    <col min="2335" max="2335" width="0.42578125" style="436" customWidth="1"/>
    <col min="2336" max="2338" width="1.42578125" style="436" customWidth="1"/>
    <col min="2339" max="2347" width="1.140625" style="436" customWidth="1"/>
    <col min="2348" max="2358" width="1" style="436" customWidth="1"/>
    <col min="2359" max="2366" width="1.28515625" style="436" customWidth="1"/>
    <col min="2367" max="2374" width="1.42578125" style="436" customWidth="1"/>
    <col min="2375" max="2381" width="1" style="436" customWidth="1"/>
    <col min="2382" max="2382" width="2.5703125" style="436" customWidth="1"/>
    <col min="2383" max="2389" width="1.42578125" style="436" customWidth="1"/>
    <col min="2390" max="2390" width="2.28515625" style="436" customWidth="1"/>
    <col min="2391" max="2396" width="1.42578125" style="436" customWidth="1"/>
    <col min="2397" max="2397" width="1.7109375" style="436" customWidth="1"/>
    <col min="2398" max="2398" width="2.140625" style="436" customWidth="1"/>
    <col min="2399" max="2405" width="1.42578125" style="436" customWidth="1"/>
    <col min="2406" max="2406" width="11.28515625" style="436" bestFit="1" customWidth="1"/>
    <col min="2407" max="2560" width="1.42578125" style="436"/>
    <col min="2561" max="2590" width="1.42578125" style="436" customWidth="1"/>
    <col min="2591" max="2591" width="0.42578125" style="436" customWidth="1"/>
    <col min="2592" max="2594" width="1.42578125" style="436" customWidth="1"/>
    <col min="2595" max="2603" width="1.140625" style="436" customWidth="1"/>
    <col min="2604" max="2614" width="1" style="436" customWidth="1"/>
    <col min="2615" max="2622" width="1.28515625" style="436" customWidth="1"/>
    <col min="2623" max="2630" width="1.42578125" style="436" customWidth="1"/>
    <col min="2631" max="2637" width="1" style="436" customWidth="1"/>
    <col min="2638" max="2638" width="2.5703125" style="436" customWidth="1"/>
    <col min="2639" max="2645" width="1.42578125" style="436" customWidth="1"/>
    <col min="2646" max="2646" width="2.28515625" style="436" customWidth="1"/>
    <col min="2647" max="2652" width="1.42578125" style="436" customWidth="1"/>
    <col min="2653" max="2653" width="1.7109375" style="436" customWidth="1"/>
    <col min="2654" max="2654" width="2.140625" style="436" customWidth="1"/>
    <col min="2655" max="2661" width="1.42578125" style="436" customWidth="1"/>
    <col min="2662" max="2662" width="11.28515625" style="436" bestFit="1" customWidth="1"/>
    <col min="2663" max="2816" width="1.42578125" style="436"/>
    <col min="2817" max="2846" width="1.42578125" style="436" customWidth="1"/>
    <col min="2847" max="2847" width="0.42578125" style="436" customWidth="1"/>
    <col min="2848" max="2850" width="1.42578125" style="436" customWidth="1"/>
    <col min="2851" max="2859" width="1.140625" style="436" customWidth="1"/>
    <col min="2860" max="2870" width="1" style="436" customWidth="1"/>
    <col min="2871" max="2878" width="1.28515625" style="436" customWidth="1"/>
    <col min="2879" max="2886" width="1.42578125" style="436" customWidth="1"/>
    <col min="2887" max="2893" width="1" style="436" customWidth="1"/>
    <col min="2894" max="2894" width="2.5703125" style="436" customWidth="1"/>
    <col min="2895" max="2901" width="1.42578125" style="436" customWidth="1"/>
    <col min="2902" max="2902" width="2.28515625" style="436" customWidth="1"/>
    <col min="2903" max="2908" width="1.42578125" style="436" customWidth="1"/>
    <col min="2909" max="2909" width="1.7109375" style="436" customWidth="1"/>
    <col min="2910" max="2910" width="2.140625" style="436" customWidth="1"/>
    <col min="2911" max="2917" width="1.42578125" style="436" customWidth="1"/>
    <col min="2918" max="2918" width="11.28515625" style="436" bestFit="1" customWidth="1"/>
    <col min="2919" max="3072" width="1.42578125" style="436"/>
    <col min="3073" max="3102" width="1.42578125" style="436" customWidth="1"/>
    <col min="3103" max="3103" width="0.42578125" style="436" customWidth="1"/>
    <col min="3104" max="3106" width="1.42578125" style="436" customWidth="1"/>
    <col min="3107" max="3115" width="1.140625" style="436" customWidth="1"/>
    <col min="3116" max="3126" width="1" style="436" customWidth="1"/>
    <col min="3127" max="3134" width="1.28515625" style="436" customWidth="1"/>
    <col min="3135" max="3142" width="1.42578125" style="436" customWidth="1"/>
    <col min="3143" max="3149" width="1" style="436" customWidth="1"/>
    <col min="3150" max="3150" width="2.5703125" style="436" customWidth="1"/>
    <col min="3151" max="3157" width="1.42578125" style="436" customWidth="1"/>
    <col min="3158" max="3158" width="2.28515625" style="436" customWidth="1"/>
    <col min="3159" max="3164" width="1.42578125" style="436" customWidth="1"/>
    <col min="3165" max="3165" width="1.7109375" style="436" customWidth="1"/>
    <col min="3166" max="3166" width="2.140625" style="436" customWidth="1"/>
    <col min="3167" max="3173" width="1.42578125" style="436" customWidth="1"/>
    <col min="3174" max="3174" width="11.28515625" style="436" bestFit="1" customWidth="1"/>
    <col min="3175" max="3328" width="1.42578125" style="436"/>
    <col min="3329" max="3358" width="1.42578125" style="436" customWidth="1"/>
    <col min="3359" max="3359" width="0.42578125" style="436" customWidth="1"/>
    <col min="3360" max="3362" width="1.42578125" style="436" customWidth="1"/>
    <col min="3363" max="3371" width="1.140625" style="436" customWidth="1"/>
    <col min="3372" max="3382" width="1" style="436" customWidth="1"/>
    <col min="3383" max="3390" width="1.28515625" style="436" customWidth="1"/>
    <col min="3391" max="3398" width="1.42578125" style="436" customWidth="1"/>
    <col min="3399" max="3405" width="1" style="436" customWidth="1"/>
    <col min="3406" max="3406" width="2.5703125" style="436" customWidth="1"/>
    <col min="3407" max="3413" width="1.42578125" style="436" customWidth="1"/>
    <col min="3414" max="3414" width="2.28515625" style="436" customWidth="1"/>
    <col min="3415" max="3420" width="1.42578125" style="436" customWidth="1"/>
    <col min="3421" max="3421" width="1.7109375" style="436" customWidth="1"/>
    <col min="3422" max="3422" width="2.140625" style="436" customWidth="1"/>
    <col min="3423" max="3429" width="1.42578125" style="436" customWidth="1"/>
    <col min="3430" max="3430" width="11.28515625" style="436" bestFit="1" customWidth="1"/>
    <col min="3431" max="3584" width="1.42578125" style="436"/>
    <col min="3585" max="3614" width="1.42578125" style="436" customWidth="1"/>
    <col min="3615" max="3615" width="0.42578125" style="436" customWidth="1"/>
    <col min="3616" max="3618" width="1.42578125" style="436" customWidth="1"/>
    <col min="3619" max="3627" width="1.140625" style="436" customWidth="1"/>
    <col min="3628" max="3638" width="1" style="436" customWidth="1"/>
    <col min="3639" max="3646" width="1.28515625" style="436" customWidth="1"/>
    <col min="3647" max="3654" width="1.42578125" style="436" customWidth="1"/>
    <col min="3655" max="3661" width="1" style="436" customWidth="1"/>
    <col min="3662" max="3662" width="2.5703125" style="436" customWidth="1"/>
    <col min="3663" max="3669" width="1.42578125" style="436" customWidth="1"/>
    <col min="3670" max="3670" width="2.28515625" style="436" customWidth="1"/>
    <col min="3671" max="3676" width="1.42578125" style="436" customWidth="1"/>
    <col min="3677" max="3677" width="1.7109375" style="436" customWidth="1"/>
    <col min="3678" max="3678" width="2.140625" style="436" customWidth="1"/>
    <col min="3679" max="3685" width="1.42578125" style="436" customWidth="1"/>
    <col min="3686" max="3686" width="11.28515625" style="436" bestFit="1" customWidth="1"/>
    <col min="3687" max="3840" width="1.42578125" style="436"/>
    <col min="3841" max="3870" width="1.42578125" style="436" customWidth="1"/>
    <col min="3871" max="3871" width="0.42578125" style="436" customWidth="1"/>
    <col min="3872" max="3874" width="1.42578125" style="436" customWidth="1"/>
    <col min="3875" max="3883" width="1.140625" style="436" customWidth="1"/>
    <col min="3884" max="3894" width="1" style="436" customWidth="1"/>
    <col min="3895" max="3902" width="1.28515625" style="436" customWidth="1"/>
    <col min="3903" max="3910" width="1.42578125" style="436" customWidth="1"/>
    <col min="3911" max="3917" width="1" style="436" customWidth="1"/>
    <col min="3918" max="3918" width="2.5703125" style="436" customWidth="1"/>
    <col min="3919" max="3925" width="1.42578125" style="436" customWidth="1"/>
    <col min="3926" max="3926" width="2.28515625" style="436" customWidth="1"/>
    <col min="3927" max="3932" width="1.42578125" style="436" customWidth="1"/>
    <col min="3933" max="3933" width="1.7109375" style="436" customWidth="1"/>
    <col min="3934" max="3934" width="2.140625" style="436" customWidth="1"/>
    <col min="3935" max="3941" width="1.42578125" style="436" customWidth="1"/>
    <col min="3942" max="3942" width="11.28515625" style="436" bestFit="1" customWidth="1"/>
    <col min="3943" max="4096" width="1.42578125" style="436"/>
    <col min="4097" max="4126" width="1.42578125" style="436" customWidth="1"/>
    <col min="4127" max="4127" width="0.42578125" style="436" customWidth="1"/>
    <col min="4128" max="4130" width="1.42578125" style="436" customWidth="1"/>
    <col min="4131" max="4139" width="1.140625" style="436" customWidth="1"/>
    <col min="4140" max="4150" width="1" style="436" customWidth="1"/>
    <col min="4151" max="4158" width="1.28515625" style="436" customWidth="1"/>
    <col min="4159" max="4166" width="1.42578125" style="436" customWidth="1"/>
    <col min="4167" max="4173" width="1" style="436" customWidth="1"/>
    <col min="4174" max="4174" width="2.5703125" style="436" customWidth="1"/>
    <col min="4175" max="4181" width="1.42578125" style="436" customWidth="1"/>
    <col min="4182" max="4182" width="2.28515625" style="436" customWidth="1"/>
    <col min="4183" max="4188" width="1.42578125" style="436" customWidth="1"/>
    <col min="4189" max="4189" width="1.7109375" style="436" customWidth="1"/>
    <col min="4190" max="4190" width="2.140625" style="436" customWidth="1"/>
    <col min="4191" max="4197" width="1.42578125" style="436" customWidth="1"/>
    <col min="4198" max="4198" width="11.28515625" style="436" bestFit="1" customWidth="1"/>
    <col min="4199" max="4352" width="1.42578125" style="436"/>
    <col min="4353" max="4382" width="1.42578125" style="436" customWidth="1"/>
    <col min="4383" max="4383" width="0.42578125" style="436" customWidth="1"/>
    <col min="4384" max="4386" width="1.42578125" style="436" customWidth="1"/>
    <col min="4387" max="4395" width="1.140625" style="436" customWidth="1"/>
    <col min="4396" max="4406" width="1" style="436" customWidth="1"/>
    <col min="4407" max="4414" width="1.28515625" style="436" customWidth="1"/>
    <col min="4415" max="4422" width="1.42578125" style="436" customWidth="1"/>
    <col min="4423" max="4429" width="1" style="436" customWidth="1"/>
    <col min="4430" max="4430" width="2.5703125" style="436" customWidth="1"/>
    <col min="4431" max="4437" width="1.42578125" style="436" customWidth="1"/>
    <col min="4438" max="4438" width="2.28515625" style="436" customWidth="1"/>
    <col min="4439" max="4444" width="1.42578125" style="436" customWidth="1"/>
    <col min="4445" max="4445" width="1.7109375" style="436" customWidth="1"/>
    <col min="4446" max="4446" width="2.140625" style="436" customWidth="1"/>
    <col min="4447" max="4453" width="1.42578125" style="436" customWidth="1"/>
    <col min="4454" max="4454" width="11.28515625" style="436" bestFit="1" customWidth="1"/>
    <col min="4455" max="4608" width="1.42578125" style="436"/>
    <col min="4609" max="4638" width="1.42578125" style="436" customWidth="1"/>
    <col min="4639" max="4639" width="0.42578125" style="436" customWidth="1"/>
    <col min="4640" max="4642" width="1.42578125" style="436" customWidth="1"/>
    <col min="4643" max="4651" width="1.140625" style="436" customWidth="1"/>
    <col min="4652" max="4662" width="1" style="436" customWidth="1"/>
    <col min="4663" max="4670" width="1.28515625" style="436" customWidth="1"/>
    <col min="4671" max="4678" width="1.42578125" style="436" customWidth="1"/>
    <col min="4679" max="4685" width="1" style="436" customWidth="1"/>
    <col min="4686" max="4686" width="2.5703125" style="436" customWidth="1"/>
    <col min="4687" max="4693" width="1.42578125" style="436" customWidth="1"/>
    <col min="4694" max="4694" width="2.28515625" style="436" customWidth="1"/>
    <col min="4695" max="4700" width="1.42578125" style="436" customWidth="1"/>
    <col min="4701" max="4701" width="1.7109375" style="436" customWidth="1"/>
    <col min="4702" max="4702" width="2.140625" style="436" customWidth="1"/>
    <col min="4703" max="4709" width="1.42578125" style="436" customWidth="1"/>
    <col min="4710" max="4710" width="11.28515625" style="436" bestFit="1" customWidth="1"/>
    <col min="4711" max="4864" width="1.42578125" style="436"/>
    <col min="4865" max="4894" width="1.42578125" style="436" customWidth="1"/>
    <col min="4895" max="4895" width="0.42578125" style="436" customWidth="1"/>
    <col min="4896" max="4898" width="1.42578125" style="436" customWidth="1"/>
    <col min="4899" max="4907" width="1.140625" style="436" customWidth="1"/>
    <col min="4908" max="4918" width="1" style="436" customWidth="1"/>
    <col min="4919" max="4926" width="1.28515625" style="436" customWidth="1"/>
    <col min="4927" max="4934" width="1.42578125" style="436" customWidth="1"/>
    <col min="4935" max="4941" width="1" style="436" customWidth="1"/>
    <col min="4942" max="4942" width="2.5703125" style="436" customWidth="1"/>
    <col min="4943" max="4949" width="1.42578125" style="436" customWidth="1"/>
    <col min="4950" max="4950" width="2.28515625" style="436" customWidth="1"/>
    <col min="4951" max="4956" width="1.42578125" style="436" customWidth="1"/>
    <col min="4957" max="4957" width="1.7109375" style="436" customWidth="1"/>
    <col min="4958" max="4958" width="2.140625" style="436" customWidth="1"/>
    <col min="4959" max="4965" width="1.42578125" style="436" customWidth="1"/>
    <col min="4966" max="4966" width="11.28515625" style="436" bestFit="1" customWidth="1"/>
    <col min="4967" max="5120" width="1.42578125" style="436"/>
    <col min="5121" max="5150" width="1.42578125" style="436" customWidth="1"/>
    <col min="5151" max="5151" width="0.42578125" style="436" customWidth="1"/>
    <col min="5152" max="5154" width="1.42578125" style="436" customWidth="1"/>
    <col min="5155" max="5163" width="1.140625" style="436" customWidth="1"/>
    <col min="5164" max="5174" width="1" style="436" customWidth="1"/>
    <col min="5175" max="5182" width="1.28515625" style="436" customWidth="1"/>
    <col min="5183" max="5190" width="1.42578125" style="436" customWidth="1"/>
    <col min="5191" max="5197" width="1" style="436" customWidth="1"/>
    <col min="5198" max="5198" width="2.5703125" style="436" customWidth="1"/>
    <col min="5199" max="5205" width="1.42578125" style="436" customWidth="1"/>
    <col min="5206" max="5206" width="2.28515625" style="436" customWidth="1"/>
    <col min="5207" max="5212" width="1.42578125" style="436" customWidth="1"/>
    <col min="5213" max="5213" width="1.7109375" style="436" customWidth="1"/>
    <col min="5214" max="5214" width="2.140625" style="436" customWidth="1"/>
    <col min="5215" max="5221" width="1.42578125" style="436" customWidth="1"/>
    <col min="5222" max="5222" width="11.28515625" style="436" bestFit="1" customWidth="1"/>
    <col min="5223" max="5376" width="1.42578125" style="436"/>
    <col min="5377" max="5406" width="1.42578125" style="436" customWidth="1"/>
    <col min="5407" max="5407" width="0.42578125" style="436" customWidth="1"/>
    <col min="5408" max="5410" width="1.42578125" style="436" customWidth="1"/>
    <col min="5411" max="5419" width="1.140625" style="436" customWidth="1"/>
    <col min="5420" max="5430" width="1" style="436" customWidth="1"/>
    <col min="5431" max="5438" width="1.28515625" style="436" customWidth="1"/>
    <col min="5439" max="5446" width="1.42578125" style="436" customWidth="1"/>
    <col min="5447" max="5453" width="1" style="436" customWidth="1"/>
    <col min="5454" max="5454" width="2.5703125" style="436" customWidth="1"/>
    <col min="5455" max="5461" width="1.42578125" style="436" customWidth="1"/>
    <col min="5462" max="5462" width="2.28515625" style="436" customWidth="1"/>
    <col min="5463" max="5468" width="1.42578125" style="436" customWidth="1"/>
    <col min="5469" max="5469" width="1.7109375" style="436" customWidth="1"/>
    <col min="5470" max="5470" width="2.140625" style="436" customWidth="1"/>
    <col min="5471" max="5477" width="1.42578125" style="436" customWidth="1"/>
    <col min="5478" max="5478" width="11.28515625" style="436" bestFit="1" customWidth="1"/>
    <col min="5479" max="5632" width="1.42578125" style="436"/>
    <col min="5633" max="5662" width="1.42578125" style="436" customWidth="1"/>
    <col min="5663" max="5663" width="0.42578125" style="436" customWidth="1"/>
    <col min="5664" max="5666" width="1.42578125" style="436" customWidth="1"/>
    <col min="5667" max="5675" width="1.140625" style="436" customWidth="1"/>
    <col min="5676" max="5686" width="1" style="436" customWidth="1"/>
    <col min="5687" max="5694" width="1.28515625" style="436" customWidth="1"/>
    <col min="5695" max="5702" width="1.42578125" style="436" customWidth="1"/>
    <col min="5703" max="5709" width="1" style="436" customWidth="1"/>
    <col min="5710" max="5710" width="2.5703125" style="436" customWidth="1"/>
    <col min="5711" max="5717" width="1.42578125" style="436" customWidth="1"/>
    <col min="5718" max="5718" width="2.28515625" style="436" customWidth="1"/>
    <col min="5719" max="5724" width="1.42578125" style="436" customWidth="1"/>
    <col min="5725" max="5725" width="1.7109375" style="436" customWidth="1"/>
    <col min="5726" max="5726" width="2.140625" style="436" customWidth="1"/>
    <col min="5727" max="5733" width="1.42578125" style="436" customWidth="1"/>
    <col min="5734" max="5734" width="11.28515625" style="436" bestFit="1" customWidth="1"/>
    <col min="5735" max="5888" width="1.42578125" style="436"/>
    <col min="5889" max="5918" width="1.42578125" style="436" customWidth="1"/>
    <col min="5919" max="5919" width="0.42578125" style="436" customWidth="1"/>
    <col min="5920" max="5922" width="1.42578125" style="436" customWidth="1"/>
    <col min="5923" max="5931" width="1.140625" style="436" customWidth="1"/>
    <col min="5932" max="5942" width="1" style="436" customWidth="1"/>
    <col min="5943" max="5950" width="1.28515625" style="436" customWidth="1"/>
    <col min="5951" max="5958" width="1.42578125" style="436" customWidth="1"/>
    <col min="5959" max="5965" width="1" style="436" customWidth="1"/>
    <col min="5966" max="5966" width="2.5703125" style="436" customWidth="1"/>
    <col min="5967" max="5973" width="1.42578125" style="436" customWidth="1"/>
    <col min="5974" max="5974" width="2.28515625" style="436" customWidth="1"/>
    <col min="5975" max="5980" width="1.42578125" style="436" customWidth="1"/>
    <col min="5981" max="5981" width="1.7109375" style="436" customWidth="1"/>
    <col min="5982" max="5982" width="2.140625" style="436" customWidth="1"/>
    <col min="5983" max="5989" width="1.42578125" style="436" customWidth="1"/>
    <col min="5990" max="5990" width="11.28515625" style="436" bestFit="1" customWidth="1"/>
    <col min="5991" max="6144" width="1.42578125" style="436"/>
    <col min="6145" max="6174" width="1.42578125" style="436" customWidth="1"/>
    <col min="6175" max="6175" width="0.42578125" style="436" customWidth="1"/>
    <col min="6176" max="6178" width="1.42578125" style="436" customWidth="1"/>
    <col min="6179" max="6187" width="1.140625" style="436" customWidth="1"/>
    <col min="6188" max="6198" width="1" style="436" customWidth="1"/>
    <col min="6199" max="6206" width="1.28515625" style="436" customWidth="1"/>
    <col min="6207" max="6214" width="1.42578125" style="436" customWidth="1"/>
    <col min="6215" max="6221" width="1" style="436" customWidth="1"/>
    <col min="6222" max="6222" width="2.5703125" style="436" customWidth="1"/>
    <col min="6223" max="6229" width="1.42578125" style="436" customWidth="1"/>
    <col min="6230" max="6230" width="2.28515625" style="436" customWidth="1"/>
    <col min="6231" max="6236" width="1.42578125" style="436" customWidth="1"/>
    <col min="6237" max="6237" width="1.7109375" style="436" customWidth="1"/>
    <col min="6238" max="6238" width="2.140625" style="436" customWidth="1"/>
    <col min="6239" max="6245" width="1.42578125" style="436" customWidth="1"/>
    <col min="6246" max="6246" width="11.28515625" style="436" bestFit="1" customWidth="1"/>
    <col min="6247" max="6400" width="1.42578125" style="436"/>
    <col min="6401" max="6430" width="1.42578125" style="436" customWidth="1"/>
    <col min="6431" max="6431" width="0.42578125" style="436" customWidth="1"/>
    <col min="6432" max="6434" width="1.42578125" style="436" customWidth="1"/>
    <col min="6435" max="6443" width="1.140625" style="436" customWidth="1"/>
    <col min="6444" max="6454" width="1" style="436" customWidth="1"/>
    <col min="6455" max="6462" width="1.28515625" style="436" customWidth="1"/>
    <col min="6463" max="6470" width="1.42578125" style="436" customWidth="1"/>
    <col min="6471" max="6477" width="1" style="436" customWidth="1"/>
    <col min="6478" max="6478" width="2.5703125" style="436" customWidth="1"/>
    <col min="6479" max="6485" width="1.42578125" style="436" customWidth="1"/>
    <col min="6486" max="6486" width="2.28515625" style="436" customWidth="1"/>
    <col min="6487" max="6492" width="1.42578125" style="436" customWidth="1"/>
    <col min="6493" max="6493" width="1.7109375" style="436" customWidth="1"/>
    <col min="6494" max="6494" width="2.140625" style="436" customWidth="1"/>
    <col min="6495" max="6501" width="1.42578125" style="436" customWidth="1"/>
    <col min="6502" max="6502" width="11.28515625" style="436" bestFit="1" customWidth="1"/>
    <col min="6503" max="6656" width="1.42578125" style="436"/>
    <col min="6657" max="6686" width="1.42578125" style="436" customWidth="1"/>
    <col min="6687" max="6687" width="0.42578125" style="436" customWidth="1"/>
    <col min="6688" max="6690" width="1.42578125" style="436" customWidth="1"/>
    <col min="6691" max="6699" width="1.140625" style="436" customWidth="1"/>
    <col min="6700" max="6710" width="1" style="436" customWidth="1"/>
    <col min="6711" max="6718" width="1.28515625" style="436" customWidth="1"/>
    <col min="6719" max="6726" width="1.42578125" style="436" customWidth="1"/>
    <col min="6727" max="6733" width="1" style="436" customWidth="1"/>
    <col min="6734" max="6734" width="2.5703125" style="436" customWidth="1"/>
    <col min="6735" max="6741" width="1.42578125" style="436" customWidth="1"/>
    <col min="6742" max="6742" width="2.28515625" style="436" customWidth="1"/>
    <col min="6743" max="6748" width="1.42578125" style="436" customWidth="1"/>
    <col min="6749" max="6749" width="1.7109375" style="436" customWidth="1"/>
    <col min="6750" max="6750" width="2.140625" style="436" customWidth="1"/>
    <col min="6751" max="6757" width="1.42578125" style="436" customWidth="1"/>
    <col min="6758" max="6758" width="11.28515625" style="436" bestFit="1" customWidth="1"/>
    <col min="6759" max="6912" width="1.42578125" style="436"/>
    <col min="6913" max="6942" width="1.42578125" style="436" customWidth="1"/>
    <col min="6943" max="6943" width="0.42578125" style="436" customWidth="1"/>
    <col min="6944" max="6946" width="1.42578125" style="436" customWidth="1"/>
    <col min="6947" max="6955" width="1.140625" style="436" customWidth="1"/>
    <col min="6956" max="6966" width="1" style="436" customWidth="1"/>
    <col min="6967" max="6974" width="1.28515625" style="436" customWidth="1"/>
    <col min="6975" max="6982" width="1.42578125" style="436" customWidth="1"/>
    <col min="6983" max="6989" width="1" style="436" customWidth="1"/>
    <col min="6990" max="6990" width="2.5703125" style="436" customWidth="1"/>
    <col min="6991" max="6997" width="1.42578125" style="436" customWidth="1"/>
    <col min="6998" max="6998" width="2.28515625" style="436" customWidth="1"/>
    <col min="6999" max="7004" width="1.42578125" style="436" customWidth="1"/>
    <col min="7005" max="7005" width="1.7109375" style="436" customWidth="1"/>
    <col min="7006" max="7006" width="2.140625" style="436" customWidth="1"/>
    <col min="7007" max="7013" width="1.42578125" style="436" customWidth="1"/>
    <col min="7014" max="7014" width="11.28515625" style="436" bestFit="1" customWidth="1"/>
    <col min="7015" max="7168" width="1.42578125" style="436"/>
    <col min="7169" max="7198" width="1.42578125" style="436" customWidth="1"/>
    <col min="7199" max="7199" width="0.42578125" style="436" customWidth="1"/>
    <col min="7200" max="7202" width="1.42578125" style="436" customWidth="1"/>
    <col min="7203" max="7211" width="1.140625" style="436" customWidth="1"/>
    <col min="7212" max="7222" width="1" style="436" customWidth="1"/>
    <col min="7223" max="7230" width="1.28515625" style="436" customWidth="1"/>
    <col min="7231" max="7238" width="1.42578125" style="436" customWidth="1"/>
    <col min="7239" max="7245" width="1" style="436" customWidth="1"/>
    <col min="7246" max="7246" width="2.5703125" style="436" customWidth="1"/>
    <col min="7247" max="7253" width="1.42578125" style="436" customWidth="1"/>
    <col min="7254" max="7254" width="2.28515625" style="436" customWidth="1"/>
    <col min="7255" max="7260" width="1.42578125" style="436" customWidth="1"/>
    <col min="7261" max="7261" width="1.7109375" style="436" customWidth="1"/>
    <col min="7262" max="7262" width="2.140625" style="436" customWidth="1"/>
    <col min="7263" max="7269" width="1.42578125" style="436" customWidth="1"/>
    <col min="7270" max="7270" width="11.28515625" style="436" bestFit="1" customWidth="1"/>
    <col min="7271" max="7424" width="1.42578125" style="436"/>
    <col min="7425" max="7454" width="1.42578125" style="436" customWidth="1"/>
    <col min="7455" max="7455" width="0.42578125" style="436" customWidth="1"/>
    <col min="7456" max="7458" width="1.42578125" style="436" customWidth="1"/>
    <col min="7459" max="7467" width="1.140625" style="436" customWidth="1"/>
    <col min="7468" max="7478" width="1" style="436" customWidth="1"/>
    <col min="7479" max="7486" width="1.28515625" style="436" customWidth="1"/>
    <col min="7487" max="7494" width="1.42578125" style="436" customWidth="1"/>
    <col min="7495" max="7501" width="1" style="436" customWidth="1"/>
    <col min="7502" max="7502" width="2.5703125" style="436" customWidth="1"/>
    <col min="7503" max="7509" width="1.42578125" style="436" customWidth="1"/>
    <col min="7510" max="7510" width="2.28515625" style="436" customWidth="1"/>
    <col min="7511" max="7516" width="1.42578125" style="436" customWidth="1"/>
    <col min="7517" max="7517" width="1.7109375" style="436" customWidth="1"/>
    <col min="7518" max="7518" width="2.140625" style="436" customWidth="1"/>
    <col min="7519" max="7525" width="1.42578125" style="436" customWidth="1"/>
    <col min="7526" max="7526" width="11.28515625" style="436" bestFit="1" customWidth="1"/>
    <col min="7527" max="7680" width="1.42578125" style="436"/>
    <col min="7681" max="7710" width="1.42578125" style="436" customWidth="1"/>
    <col min="7711" max="7711" width="0.42578125" style="436" customWidth="1"/>
    <col min="7712" max="7714" width="1.42578125" style="436" customWidth="1"/>
    <col min="7715" max="7723" width="1.140625" style="436" customWidth="1"/>
    <col min="7724" max="7734" width="1" style="436" customWidth="1"/>
    <col min="7735" max="7742" width="1.28515625" style="436" customWidth="1"/>
    <col min="7743" max="7750" width="1.42578125" style="436" customWidth="1"/>
    <col min="7751" max="7757" width="1" style="436" customWidth="1"/>
    <col min="7758" max="7758" width="2.5703125" style="436" customWidth="1"/>
    <col min="7759" max="7765" width="1.42578125" style="436" customWidth="1"/>
    <col min="7766" max="7766" width="2.28515625" style="436" customWidth="1"/>
    <col min="7767" max="7772" width="1.42578125" style="436" customWidth="1"/>
    <col min="7773" max="7773" width="1.7109375" style="436" customWidth="1"/>
    <col min="7774" max="7774" width="2.140625" style="436" customWidth="1"/>
    <col min="7775" max="7781" width="1.42578125" style="436" customWidth="1"/>
    <col min="7782" max="7782" width="11.28515625" style="436" bestFit="1" customWidth="1"/>
    <col min="7783" max="7936" width="1.42578125" style="436"/>
    <col min="7937" max="7966" width="1.42578125" style="436" customWidth="1"/>
    <col min="7967" max="7967" width="0.42578125" style="436" customWidth="1"/>
    <col min="7968" max="7970" width="1.42578125" style="436" customWidth="1"/>
    <col min="7971" max="7979" width="1.140625" style="436" customWidth="1"/>
    <col min="7980" max="7990" width="1" style="436" customWidth="1"/>
    <col min="7991" max="7998" width="1.28515625" style="436" customWidth="1"/>
    <col min="7999" max="8006" width="1.42578125" style="436" customWidth="1"/>
    <col min="8007" max="8013" width="1" style="436" customWidth="1"/>
    <col min="8014" max="8014" width="2.5703125" style="436" customWidth="1"/>
    <col min="8015" max="8021" width="1.42578125" style="436" customWidth="1"/>
    <col min="8022" max="8022" width="2.28515625" style="436" customWidth="1"/>
    <col min="8023" max="8028" width="1.42578125" style="436" customWidth="1"/>
    <col min="8029" max="8029" width="1.7109375" style="436" customWidth="1"/>
    <col min="8030" max="8030" width="2.140625" style="436" customWidth="1"/>
    <col min="8031" max="8037" width="1.42578125" style="436" customWidth="1"/>
    <col min="8038" max="8038" width="11.28515625" style="436" bestFit="1" customWidth="1"/>
    <col min="8039" max="8192" width="1.42578125" style="436"/>
    <col min="8193" max="8222" width="1.42578125" style="436" customWidth="1"/>
    <col min="8223" max="8223" width="0.42578125" style="436" customWidth="1"/>
    <col min="8224" max="8226" width="1.42578125" style="436" customWidth="1"/>
    <col min="8227" max="8235" width="1.140625" style="436" customWidth="1"/>
    <col min="8236" max="8246" width="1" style="436" customWidth="1"/>
    <col min="8247" max="8254" width="1.28515625" style="436" customWidth="1"/>
    <col min="8255" max="8262" width="1.42578125" style="436" customWidth="1"/>
    <col min="8263" max="8269" width="1" style="436" customWidth="1"/>
    <col min="8270" max="8270" width="2.5703125" style="436" customWidth="1"/>
    <col min="8271" max="8277" width="1.42578125" style="436" customWidth="1"/>
    <col min="8278" max="8278" width="2.28515625" style="436" customWidth="1"/>
    <col min="8279" max="8284" width="1.42578125" style="436" customWidth="1"/>
    <col min="8285" max="8285" width="1.7109375" style="436" customWidth="1"/>
    <col min="8286" max="8286" width="2.140625" style="436" customWidth="1"/>
    <col min="8287" max="8293" width="1.42578125" style="436" customWidth="1"/>
    <col min="8294" max="8294" width="11.28515625" style="436" bestFit="1" customWidth="1"/>
    <col min="8295" max="8448" width="1.42578125" style="436"/>
    <col min="8449" max="8478" width="1.42578125" style="436" customWidth="1"/>
    <col min="8479" max="8479" width="0.42578125" style="436" customWidth="1"/>
    <col min="8480" max="8482" width="1.42578125" style="436" customWidth="1"/>
    <col min="8483" max="8491" width="1.140625" style="436" customWidth="1"/>
    <col min="8492" max="8502" width="1" style="436" customWidth="1"/>
    <col min="8503" max="8510" width="1.28515625" style="436" customWidth="1"/>
    <col min="8511" max="8518" width="1.42578125" style="436" customWidth="1"/>
    <col min="8519" max="8525" width="1" style="436" customWidth="1"/>
    <col min="8526" max="8526" width="2.5703125" style="436" customWidth="1"/>
    <col min="8527" max="8533" width="1.42578125" style="436" customWidth="1"/>
    <col min="8534" max="8534" width="2.28515625" style="436" customWidth="1"/>
    <col min="8535" max="8540" width="1.42578125" style="436" customWidth="1"/>
    <col min="8541" max="8541" width="1.7109375" style="436" customWidth="1"/>
    <col min="8542" max="8542" width="2.140625" style="436" customWidth="1"/>
    <col min="8543" max="8549" width="1.42578125" style="436" customWidth="1"/>
    <col min="8550" max="8550" width="11.28515625" style="436" bestFit="1" customWidth="1"/>
    <col min="8551" max="8704" width="1.42578125" style="436"/>
    <col min="8705" max="8734" width="1.42578125" style="436" customWidth="1"/>
    <col min="8735" max="8735" width="0.42578125" style="436" customWidth="1"/>
    <col min="8736" max="8738" width="1.42578125" style="436" customWidth="1"/>
    <col min="8739" max="8747" width="1.140625" style="436" customWidth="1"/>
    <col min="8748" max="8758" width="1" style="436" customWidth="1"/>
    <col min="8759" max="8766" width="1.28515625" style="436" customWidth="1"/>
    <col min="8767" max="8774" width="1.42578125" style="436" customWidth="1"/>
    <col min="8775" max="8781" width="1" style="436" customWidth="1"/>
    <col min="8782" max="8782" width="2.5703125" style="436" customWidth="1"/>
    <col min="8783" max="8789" width="1.42578125" style="436" customWidth="1"/>
    <col min="8790" max="8790" width="2.28515625" style="436" customWidth="1"/>
    <col min="8791" max="8796" width="1.42578125" style="436" customWidth="1"/>
    <col min="8797" max="8797" width="1.7109375" style="436" customWidth="1"/>
    <col min="8798" max="8798" width="2.140625" style="436" customWidth="1"/>
    <col min="8799" max="8805" width="1.42578125" style="436" customWidth="1"/>
    <col min="8806" max="8806" width="11.28515625" style="436" bestFit="1" customWidth="1"/>
    <col min="8807" max="8960" width="1.42578125" style="436"/>
    <col min="8961" max="8990" width="1.42578125" style="436" customWidth="1"/>
    <col min="8991" max="8991" width="0.42578125" style="436" customWidth="1"/>
    <col min="8992" max="8994" width="1.42578125" style="436" customWidth="1"/>
    <col min="8995" max="9003" width="1.140625" style="436" customWidth="1"/>
    <col min="9004" max="9014" width="1" style="436" customWidth="1"/>
    <col min="9015" max="9022" width="1.28515625" style="436" customWidth="1"/>
    <col min="9023" max="9030" width="1.42578125" style="436" customWidth="1"/>
    <col min="9031" max="9037" width="1" style="436" customWidth="1"/>
    <col min="9038" max="9038" width="2.5703125" style="436" customWidth="1"/>
    <col min="9039" max="9045" width="1.42578125" style="436" customWidth="1"/>
    <col min="9046" max="9046" width="2.28515625" style="436" customWidth="1"/>
    <col min="9047" max="9052" width="1.42578125" style="436" customWidth="1"/>
    <col min="9053" max="9053" width="1.7109375" style="436" customWidth="1"/>
    <col min="9054" max="9054" width="2.140625" style="436" customWidth="1"/>
    <col min="9055" max="9061" width="1.42578125" style="436" customWidth="1"/>
    <col min="9062" max="9062" width="11.28515625" style="436" bestFit="1" customWidth="1"/>
    <col min="9063" max="9216" width="1.42578125" style="436"/>
    <col min="9217" max="9246" width="1.42578125" style="436" customWidth="1"/>
    <col min="9247" max="9247" width="0.42578125" style="436" customWidth="1"/>
    <col min="9248" max="9250" width="1.42578125" style="436" customWidth="1"/>
    <col min="9251" max="9259" width="1.140625" style="436" customWidth="1"/>
    <col min="9260" max="9270" width="1" style="436" customWidth="1"/>
    <col min="9271" max="9278" width="1.28515625" style="436" customWidth="1"/>
    <col min="9279" max="9286" width="1.42578125" style="436" customWidth="1"/>
    <col min="9287" max="9293" width="1" style="436" customWidth="1"/>
    <col min="9294" max="9294" width="2.5703125" style="436" customWidth="1"/>
    <col min="9295" max="9301" width="1.42578125" style="436" customWidth="1"/>
    <col min="9302" max="9302" width="2.28515625" style="436" customWidth="1"/>
    <col min="9303" max="9308" width="1.42578125" style="436" customWidth="1"/>
    <col min="9309" max="9309" width="1.7109375" style="436" customWidth="1"/>
    <col min="9310" max="9310" width="2.140625" style="436" customWidth="1"/>
    <col min="9311" max="9317" width="1.42578125" style="436" customWidth="1"/>
    <col min="9318" max="9318" width="11.28515625" style="436" bestFit="1" customWidth="1"/>
    <col min="9319" max="9472" width="1.42578125" style="436"/>
    <col min="9473" max="9502" width="1.42578125" style="436" customWidth="1"/>
    <col min="9503" max="9503" width="0.42578125" style="436" customWidth="1"/>
    <col min="9504" max="9506" width="1.42578125" style="436" customWidth="1"/>
    <col min="9507" max="9515" width="1.140625" style="436" customWidth="1"/>
    <col min="9516" max="9526" width="1" style="436" customWidth="1"/>
    <col min="9527" max="9534" width="1.28515625" style="436" customWidth="1"/>
    <col min="9535" max="9542" width="1.42578125" style="436" customWidth="1"/>
    <col min="9543" max="9549" width="1" style="436" customWidth="1"/>
    <col min="9550" max="9550" width="2.5703125" style="436" customWidth="1"/>
    <col min="9551" max="9557" width="1.42578125" style="436" customWidth="1"/>
    <col min="9558" max="9558" width="2.28515625" style="436" customWidth="1"/>
    <col min="9559" max="9564" width="1.42578125" style="436" customWidth="1"/>
    <col min="9565" max="9565" width="1.7109375" style="436" customWidth="1"/>
    <col min="9566" max="9566" width="2.140625" style="436" customWidth="1"/>
    <col min="9567" max="9573" width="1.42578125" style="436" customWidth="1"/>
    <col min="9574" max="9574" width="11.28515625" style="436" bestFit="1" customWidth="1"/>
    <col min="9575" max="9728" width="1.42578125" style="436"/>
    <col min="9729" max="9758" width="1.42578125" style="436" customWidth="1"/>
    <col min="9759" max="9759" width="0.42578125" style="436" customWidth="1"/>
    <col min="9760" max="9762" width="1.42578125" style="436" customWidth="1"/>
    <col min="9763" max="9771" width="1.140625" style="436" customWidth="1"/>
    <col min="9772" max="9782" width="1" style="436" customWidth="1"/>
    <col min="9783" max="9790" width="1.28515625" style="436" customWidth="1"/>
    <col min="9791" max="9798" width="1.42578125" style="436" customWidth="1"/>
    <col min="9799" max="9805" width="1" style="436" customWidth="1"/>
    <col min="9806" max="9806" width="2.5703125" style="436" customWidth="1"/>
    <col min="9807" max="9813" width="1.42578125" style="436" customWidth="1"/>
    <col min="9814" max="9814" width="2.28515625" style="436" customWidth="1"/>
    <col min="9815" max="9820" width="1.42578125" style="436" customWidth="1"/>
    <col min="9821" max="9821" width="1.7109375" style="436" customWidth="1"/>
    <col min="9822" max="9822" width="2.140625" style="436" customWidth="1"/>
    <col min="9823" max="9829" width="1.42578125" style="436" customWidth="1"/>
    <col min="9830" max="9830" width="11.28515625" style="436" bestFit="1" customWidth="1"/>
    <col min="9831" max="9984" width="1.42578125" style="436"/>
    <col min="9985" max="10014" width="1.42578125" style="436" customWidth="1"/>
    <col min="10015" max="10015" width="0.42578125" style="436" customWidth="1"/>
    <col min="10016" max="10018" width="1.42578125" style="436" customWidth="1"/>
    <col min="10019" max="10027" width="1.140625" style="436" customWidth="1"/>
    <col min="10028" max="10038" width="1" style="436" customWidth="1"/>
    <col min="10039" max="10046" width="1.28515625" style="436" customWidth="1"/>
    <col min="10047" max="10054" width="1.42578125" style="436" customWidth="1"/>
    <col min="10055" max="10061" width="1" style="436" customWidth="1"/>
    <col min="10062" max="10062" width="2.5703125" style="436" customWidth="1"/>
    <col min="10063" max="10069" width="1.42578125" style="436" customWidth="1"/>
    <col min="10070" max="10070" width="2.28515625" style="436" customWidth="1"/>
    <col min="10071" max="10076" width="1.42578125" style="436" customWidth="1"/>
    <col min="10077" max="10077" width="1.7109375" style="436" customWidth="1"/>
    <col min="10078" max="10078" width="2.140625" style="436" customWidth="1"/>
    <col min="10079" max="10085" width="1.42578125" style="436" customWidth="1"/>
    <col min="10086" max="10086" width="11.28515625" style="436" bestFit="1" customWidth="1"/>
    <col min="10087" max="10240" width="1.42578125" style="436"/>
    <col min="10241" max="10270" width="1.42578125" style="436" customWidth="1"/>
    <col min="10271" max="10271" width="0.42578125" style="436" customWidth="1"/>
    <col min="10272" max="10274" width="1.42578125" style="436" customWidth="1"/>
    <col min="10275" max="10283" width="1.140625" style="436" customWidth="1"/>
    <col min="10284" max="10294" width="1" style="436" customWidth="1"/>
    <col min="10295" max="10302" width="1.28515625" style="436" customWidth="1"/>
    <col min="10303" max="10310" width="1.42578125" style="436" customWidth="1"/>
    <col min="10311" max="10317" width="1" style="436" customWidth="1"/>
    <col min="10318" max="10318" width="2.5703125" style="436" customWidth="1"/>
    <col min="10319" max="10325" width="1.42578125" style="436" customWidth="1"/>
    <col min="10326" max="10326" width="2.28515625" style="436" customWidth="1"/>
    <col min="10327" max="10332" width="1.42578125" style="436" customWidth="1"/>
    <col min="10333" max="10333" width="1.7109375" style="436" customWidth="1"/>
    <col min="10334" max="10334" width="2.140625" style="436" customWidth="1"/>
    <col min="10335" max="10341" width="1.42578125" style="436" customWidth="1"/>
    <col min="10342" max="10342" width="11.28515625" style="436" bestFit="1" customWidth="1"/>
    <col min="10343" max="10496" width="1.42578125" style="436"/>
    <col min="10497" max="10526" width="1.42578125" style="436" customWidth="1"/>
    <col min="10527" max="10527" width="0.42578125" style="436" customWidth="1"/>
    <col min="10528" max="10530" width="1.42578125" style="436" customWidth="1"/>
    <col min="10531" max="10539" width="1.140625" style="436" customWidth="1"/>
    <col min="10540" max="10550" width="1" style="436" customWidth="1"/>
    <col min="10551" max="10558" width="1.28515625" style="436" customWidth="1"/>
    <col min="10559" max="10566" width="1.42578125" style="436" customWidth="1"/>
    <col min="10567" max="10573" width="1" style="436" customWidth="1"/>
    <col min="10574" max="10574" width="2.5703125" style="436" customWidth="1"/>
    <col min="10575" max="10581" width="1.42578125" style="436" customWidth="1"/>
    <col min="10582" max="10582" width="2.28515625" style="436" customWidth="1"/>
    <col min="10583" max="10588" width="1.42578125" style="436" customWidth="1"/>
    <col min="10589" max="10589" width="1.7109375" style="436" customWidth="1"/>
    <col min="10590" max="10590" width="2.140625" style="436" customWidth="1"/>
    <col min="10591" max="10597" width="1.42578125" style="436" customWidth="1"/>
    <col min="10598" max="10598" width="11.28515625" style="436" bestFit="1" customWidth="1"/>
    <col min="10599" max="10752" width="1.42578125" style="436"/>
    <col min="10753" max="10782" width="1.42578125" style="436" customWidth="1"/>
    <col min="10783" max="10783" width="0.42578125" style="436" customWidth="1"/>
    <col min="10784" max="10786" width="1.42578125" style="436" customWidth="1"/>
    <col min="10787" max="10795" width="1.140625" style="436" customWidth="1"/>
    <col min="10796" max="10806" width="1" style="436" customWidth="1"/>
    <col min="10807" max="10814" width="1.28515625" style="436" customWidth="1"/>
    <col min="10815" max="10822" width="1.42578125" style="436" customWidth="1"/>
    <col min="10823" max="10829" width="1" style="436" customWidth="1"/>
    <col min="10830" max="10830" width="2.5703125" style="436" customWidth="1"/>
    <col min="10831" max="10837" width="1.42578125" style="436" customWidth="1"/>
    <col min="10838" max="10838" width="2.28515625" style="436" customWidth="1"/>
    <col min="10839" max="10844" width="1.42578125" style="436" customWidth="1"/>
    <col min="10845" max="10845" width="1.7109375" style="436" customWidth="1"/>
    <col min="10846" max="10846" width="2.140625" style="436" customWidth="1"/>
    <col min="10847" max="10853" width="1.42578125" style="436" customWidth="1"/>
    <col min="10854" max="10854" width="11.28515625" style="436" bestFit="1" customWidth="1"/>
    <col min="10855" max="11008" width="1.42578125" style="436"/>
    <col min="11009" max="11038" width="1.42578125" style="436" customWidth="1"/>
    <col min="11039" max="11039" width="0.42578125" style="436" customWidth="1"/>
    <col min="11040" max="11042" width="1.42578125" style="436" customWidth="1"/>
    <col min="11043" max="11051" width="1.140625" style="436" customWidth="1"/>
    <col min="11052" max="11062" width="1" style="436" customWidth="1"/>
    <col min="11063" max="11070" width="1.28515625" style="436" customWidth="1"/>
    <col min="11071" max="11078" width="1.42578125" style="436" customWidth="1"/>
    <col min="11079" max="11085" width="1" style="436" customWidth="1"/>
    <col min="11086" max="11086" width="2.5703125" style="436" customWidth="1"/>
    <col min="11087" max="11093" width="1.42578125" style="436" customWidth="1"/>
    <col min="11094" max="11094" width="2.28515625" style="436" customWidth="1"/>
    <col min="11095" max="11100" width="1.42578125" style="436" customWidth="1"/>
    <col min="11101" max="11101" width="1.7109375" style="436" customWidth="1"/>
    <col min="11102" max="11102" width="2.140625" style="436" customWidth="1"/>
    <col min="11103" max="11109" width="1.42578125" style="436" customWidth="1"/>
    <col min="11110" max="11110" width="11.28515625" style="436" bestFit="1" customWidth="1"/>
    <col min="11111" max="11264" width="1.42578125" style="436"/>
    <col min="11265" max="11294" width="1.42578125" style="436" customWidth="1"/>
    <col min="11295" max="11295" width="0.42578125" style="436" customWidth="1"/>
    <col min="11296" max="11298" width="1.42578125" style="436" customWidth="1"/>
    <col min="11299" max="11307" width="1.140625" style="436" customWidth="1"/>
    <col min="11308" max="11318" width="1" style="436" customWidth="1"/>
    <col min="11319" max="11326" width="1.28515625" style="436" customWidth="1"/>
    <col min="11327" max="11334" width="1.42578125" style="436" customWidth="1"/>
    <col min="11335" max="11341" width="1" style="436" customWidth="1"/>
    <col min="11342" max="11342" width="2.5703125" style="436" customWidth="1"/>
    <col min="11343" max="11349" width="1.42578125" style="436" customWidth="1"/>
    <col min="11350" max="11350" width="2.28515625" style="436" customWidth="1"/>
    <col min="11351" max="11356" width="1.42578125" style="436" customWidth="1"/>
    <col min="11357" max="11357" width="1.7109375" style="436" customWidth="1"/>
    <col min="11358" max="11358" width="2.140625" style="436" customWidth="1"/>
    <col min="11359" max="11365" width="1.42578125" style="436" customWidth="1"/>
    <col min="11366" max="11366" width="11.28515625" style="436" bestFit="1" customWidth="1"/>
    <col min="11367" max="11520" width="1.42578125" style="436"/>
    <col min="11521" max="11550" width="1.42578125" style="436" customWidth="1"/>
    <col min="11551" max="11551" width="0.42578125" style="436" customWidth="1"/>
    <col min="11552" max="11554" width="1.42578125" style="436" customWidth="1"/>
    <col min="11555" max="11563" width="1.140625" style="436" customWidth="1"/>
    <col min="11564" max="11574" width="1" style="436" customWidth="1"/>
    <col min="11575" max="11582" width="1.28515625" style="436" customWidth="1"/>
    <col min="11583" max="11590" width="1.42578125" style="436" customWidth="1"/>
    <col min="11591" max="11597" width="1" style="436" customWidth="1"/>
    <col min="11598" max="11598" width="2.5703125" style="436" customWidth="1"/>
    <col min="11599" max="11605" width="1.42578125" style="436" customWidth="1"/>
    <col min="11606" max="11606" width="2.28515625" style="436" customWidth="1"/>
    <col min="11607" max="11612" width="1.42578125" style="436" customWidth="1"/>
    <col min="11613" max="11613" width="1.7109375" style="436" customWidth="1"/>
    <col min="11614" max="11614" width="2.140625" style="436" customWidth="1"/>
    <col min="11615" max="11621" width="1.42578125" style="436" customWidth="1"/>
    <col min="11622" max="11622" width="11.28515625" style="436" bestFit="1" customWidth="1"/>
    <col min="11623" max="11776" width="1.42578125" style="436"/>
    <col min="11777" max="11806" width="1.42578125" style="436" customWidth="1"/>
    <col min="11807" max="11807" width="0.42578125" style="436" customWidth="1"/>
    <col min="11808" max="11810" width="1.42578125" style="436" customWidth="1"/>
    <col min="11811" max="11819" width="1.140625" style="436" customWidth="1"/>
    <col min="11820" max="11830" width="1" style="436" customWidth="1"/>
    <col min="11831" max="11838" width="1.28515625" style="436" customWidth="1"/>
    <col min="11839" max="11846" width="1.42578125" style="436" customWidth="1"/>
    <col min="11847" max="11853" width="1" style="436" customWidth="1"/>
    <col min="11854" max="11854" width="2.5703125" style="436" customWidth="1"/>
    <col min="11855" max="11861" width="1.42578125" style="436" customWidth="1"/>
    <col min="11862" max="11862" width="2.28515625" style="436" customWidth="1"/>
    <col min="11863" max="11868" width="1.42578125" style="436" customWidth="1"/>
    <col min="11869" max="11869" width="1.7109375" style="436" customWidth="1"/>
    <col min="11870" max="11870" width="2.140625" style="436" customWidth="1"/>
    <col min="11871" max="11877" width="1.42578125" style="436" customWidth="1"/>
    <col min="11878" max="11878" width="11.28515625" style="436" bestFit="1" customWidth="1"/>
    <col min="11879" max="12032" width="1.42578125" style="436"/>
    <col min="12033" max="12062" width="1.42578125" style="436" customWidth="1"/>
    <col min="12063" max="12063" width="0.42578125" style="436" customWidth="1"/>
    <col min="12064" max="12066" width="1.42578125" style="436" customWidth="1"/>
    <col min="12067" max="12075" width="1.140625" style="436" customWidth="1"/>
    <col min="12076" max="12086" width="1" style="436" customWidth="1"/>
    <col min="12087" max="12094" width="1.28515625" style="436" customWidth="1"/>
    <col min="12095" max="12102" width="1.42578125" style="436" customWidth="1"/>
    <col min="12103" max="12109" width="1" style="436" customWidth="1"/>
    <col min="12110" max="12110" width="2.5703125" style="436" customWidth="1"/>
    <col min="12111" max="12117" width="1.42578125" style="436" customWidth="1"/>
    <col min="12118" max="12118" width="2.28515625" style="436" customWidth="1"/>
    <col min="12119" max="12124" width="1.42578125" style="436" customWidth="1"/>
    <col min="12125" max="12125" width="1.7109375" style="436" customWidth="1"/>
    <col min="12126" max="12126" width="2.140625" style="436" customWidth="1"/>
    <col min="12127" max="12133" width="1.42578125" style="436" customWidth="1"/>
    <col min="12134" max="12134" width="11.28515625" style="436" bestFit="1" customWidth="1"/>
    <col min="12135" max="12288" width="1.42578125" style="436"/>
    <col min="12289" max="12318" width="1.42578125" style="436" customWidth="1"/>
    <col min="12319" max="12319" width="0.42578125" style="436" customWidth="1"/>
    <col min="12320" max="12322" width="1.42578125" style="436" customWidth="1"/>
    <col min="12323" max="12331" width="1.140625" style="436" customWidth="1"/>
    <col min="12332" max="12342" width="1" style="436" customWidth="1"/>
    <col min="12343" max="12350" width="1.28515625" style="436" customWidth="1"/>
    <col min="12351" max="12358" width="1.42578125" style="436" customWidth="1"/>
    <col min="12359" max="12365" width="1" style="436" customWidth="1"/>
    <col min="12366" max="12366" width="2.5703125" style="436" customWidth="1"/>
    <col min="12367" max="12373" width="1.42578125" style="436" customWidth="1"/>
    <col min="12374" max="12374" width="2.28515625" style="436" customWidth="1"/>
    <col min="12375" max="12380" width="1.42578125" style="436" customWidth="1"/>
    <col min="12381" max="12381" width="1.7109375" style="436" customWidth="1"/>
    <col min="12382" max="12382" width="2.140625" style="436" customWidth="1"/>
    <col min="12383" max="12389" width="1.42578125" style="436" customWidth="1"/>
    <col min="12390" max="12390" width="11.28515625" style="436" bestFit="1" customWidth="1"/>
    <col min="12391" max="12544" width="1.42578125" style="436"/>
    <col min="12545" max="12574" width="1.42578125" style="436" customWidth="1"/>
    <col min="12575" max="12575" width="0.42578125" style="436" customWidth="1"/>
    <col min="12576" max="12578" width="1.42578125" style="436" customWidth="1"/>
    <col min="12579" max="12587" width="1.140625" style="436" customWidth="1"/>
    <col min="12588" max="12598" width="1" style="436" customWidth="1"/>
    <col min="12599" max="12606" width="1.28515625" style="436" customWidth="1"/>
    <col min="12607" max="12614" width="1.42578125" style="436" customWidth="1"/>
    <col min="12615" max="12621" width="1" style="436" customWidth="1"/>
    <col min="12622" max="12622" width="2.5703125" style="436" customWidth="1"/>
    <col min="12623" max="12629" width="1.42578125" style="436" customWidth="1"/>
    <col min="12630" max="12630" width="2.28515625" style="436" customWidth="1"/>
    <col min="12631" max="12636" width="1.42578125" style="436" customWidth="1"/>
    <col min="12637" max="12637" width="1.7109375" style="436" customWidth="1"/>
    <col min="12638" max="12638" width="2.140625" style="436" customWidth="1"/>
    <col min="12639" max="12645" width="1.42578125" style="436" customWidth="1"/>
    <col min="12646" max="12646" width="11.28515625" style="436" bestFit="1" customWidth="1"/>
    <col min="12647" max="12800" width="1.42578125" style="436"/>
    <col min="12801" max="12830" width="1.42578125" style="436" customWidth="1"/>
    <col min="12831" max="12831" width="0.42578125" style="436" customWidth="1"/>
    <col min="12832" max="12834" width="1.42578125" style="436" customWidth="1"/>
    <col min="12835" max="12843" width="1.140625" style="436" customWidth="1"/>
    <col min="12844" max="12854" width="1" style="436" customWidth="1"/>
    <col min="12855" max="12862" width="1.28515625" style="436" customWidth="1"/>
    <col min="12863" max="12870" width="1.42578125" style="436" customWidth="1"/>
    <col min="12871" max="12877" width="1" style="436" customWidth="1"/>
    <col min="12878" max="12878" width="2.5703125" style="436" customWidth="1"/>
    <col min="12879" max="12885" width="1.42578125" style="436" customWidth="1"/>
    <col min="12886" max="12886" width="2.28515625" style="436" customWidth="1"/>
    <col min="12887" max="12892" width="1.42578125" style="436" customWidth="1"/>
    <col min="12893" max="12893" width="1.7109375" style="436" customWidth="1"/>
    <col min="12894" max="12894" width="2.140625" style="436" customWidth="1"/>
    <col min="12895" max="12901" width="1.42578125" style="436" customWidth="1"/>
    <col min="12902" max="12902" width="11.28515625" style="436" bestFit="1" customWidth="1"/>
    <col min="12903" max="13056" width="1.42578125" style="436"/>
    <col min="13057" max="13086" width="1.42578125" style="436" customWidth="1"/>
    <col min="13087" max="13087" width="0.42578125" style="436" customWidth="1"/>
    <col min="13088" max="13090" width="1.42578125" style="436" customWidth="1"/>
    <col min="13091" max="13099" width="1.140625" style="436" customWidth="1"/>
    <col min="13100" max="13110" width="1" style="436" customWidth="1"/>
    <col min="13111" max="13118" width="1.28515625" style="436" customWidth="1"/>
    <col min="13119" max="13126" width="1.42578125" style="436" customWidth="1"/>
    <col min="13127" max="13133" width="1" style="436" customWidth="1"/>
    <col min="13134" max="13134" width="2.5703125" style="436" customWidth="1"/>
    <col min="13135" max="13141" width="1.42578125" style="436" customWidth="1"/>
    <col min="13142" max="13142" width="2.28515625" style="436" customWidth="1"/>
    <col min="13143" max="13148" width="1.42578125" style="436" customWidth="1"/>
    <col min="13149" max="13149" width="1.7109375" style="436" customWidth="1"/>
    <col min="13150" max="13150" width="2.140625" style="436" customWidth="1"/>
    <col min="13151" max="13157" width="1.42578125" style="436" customWidth="1"/>
    <col min="13158" max="13158" width="11.28515625" style="436" bestFit="1" customWidth="1"/>
    <col min="13159" max="13312" width="1.42578125" style="436"/>
    <col min="13313" max="13342" width="1.42578125" style="436" customWidth="1"/>
    <col min="13343" max="13343" width="0.42578125" style="436" customWidth="1"/>
    <col min="13344" max="13346" width="1.42578125" style="436" customWidth="1"/>
    <col min="13347" max="13355" width="1.140625" style="436" customWidth="1"/>
    <col min="13356" max="13366" width="1" style="436" customWidth="1"/>
    <col min="13367" max="13374" width="1.28515625" style="436" customWidth="1"/>
    <col min="13375" max="13382" width="1.42578125" style="436" customWidth="1"/>
    <col min="13383" max="13389" width="1" style="436" customWidth="1"/>
    <col min="13390" max="13390" width="2.5703125" style="436" customWidth="1"/>
    <col min="13391" max="13397" width="1.42578125" style="436" customWidth="1"/>
    <col min="13398" max="13398" width="2.28515625" style="436" customWidth="1"/>
    <col min="13399" max="13404" width="1.42578125" style="436" customWidth="1"/>
    <col min="13405" max="13405" width="1.7109375" style="436" customWidth="1"/>
    <col min="13406" max="13406" width="2.140625" style="436" customWidth="1"/>
    <col min="13407" max="13413" width="1.42578125" style="436" customWidth="1"/>
    <col min="13414" max="13414" width="11.28515625" style="436" bestFit="1" customWidth="1"/>
    <col min="13415" max="13568" width="1.42578125" style="436"/>
    <col min="13569" max="13598" width="1.42578125" style="436" customWidth="1"/>
    <col min="13599" max="13599" width="0.42578125" style="436" customWidth="1"/>
    <col min="13600" max="13602" width="1.42578125" style="436" customWidth="1"/>
    <col min="13603" max="13611" width="1.140625" style="436" customWidth="1"/>
    <col min="13612" max="13622" width="1" style="436" customWidth="1"/>
    <col min="13623" max="13630" width="1.28515625" style="436" customWidth="1"/>
    <col min="13631" max="13638" width="1.42578125" style="436" customWidth="1"/>
    <col min="13639" max="13645" width="1" style="436" customWidth="1"/>
    <col min="13646" max="13646" width="2.5703125" style="436" customWidth="1"/>
    <col min="13647" max="13653" width="1.42578125" style="436" customWidth="1"/>
    <col min="13654" max="13654" width="2.28515625" style="436" customWidth="1"/>
    <col min="13655" max="13660" width="1.42578125" style="436" customWidth="1"/>
    <col min="13661" max="13661" width="1.7109375" style="436" customWidth="1"/>
    <col min="13662" max="13662" width="2.140625" style="436" customWidth="1"/>
    <col min="13663" max="13669" width="1.42578125" style="436" customWidth="1"/>
    <col min="13670" max="13670" width="11.28515625" style="436" bestFit="1" customWidth="1"/>
    <col min="13671" max="13824" width="1.42578125" style="436"/>
    <col min="13825" max="13854" width="1.42578125" style="436" customWidth="1"/>
    <col min="13855" max="13855" width="0.42578125" style="436" customWidth="1"/>
    <col min="13856" max="13858" width="1.42578125" style="436" customWidth="1"/>
    <col min="13859" max="13867" width="1.140625" style="436" customWidth="1"/>
    <col min="13868" max="13878" width="1" style="436" customWidth="1"/>
    <col min="13879" max="13886" width="1.28515625" style="436" customWidth="1"/>
    <col min="13887" max="13894" width="1.42578125" style="436" customWidth="1"/>
    <col min="13895" max="13901" width="1" style="436" customWidth="1"/>
    <col min="13902" max="13902" width="2.5703125" style="436" customWidth="1"/>
    <col min="13903" max="13909" width="1.42578125" style="436" customWidth="1"/>
    <col min="13910" max="13910" width="2.28515625" style="436" customWidth="1"/>
    <col min="13911" max="13916" width="1.42578125" style="436" customWidth="1"/>
    <col min="13917" max="13917" width="1.7109375" style="436" customWidth="1"/>
    <col min="13918" max="13918" width="2.140625" style="436" customWidth="1"/>
    <col min="13919" max="13925" width="1.42578125" style="436" customWidth="1"/>
    <col min="13926" max="13926" width="11.28515625" style="436" bestFit="1" customWidth="1"/>
    <col min="13927" max="14080" width="1.42578125" style="436"/>
    <col min="14081" max="14110" width="1.42578125" style="436" customWidth="1"/>
    <col min="14111" max="14111" width="0.42578125" style="436" customWidth="1"/>
    <col min="14112" max="14114" width="1.42578125" style="436" customWidth="1"/>
    <col min="14115" max="14123" width="1.140625" style="436" customWidth="1"/>
    <col min="14124" max="14134" width="1" style="436" customWidth="1"/>
    <col min="14135" max="14142" width="1.28515625" style="436" customWidth="1"/>
    <col min="14143" max="14150" width="1.42578125" style="436" customWidth="1"/>
    <col min="14151" max="14157" width="1" style="436" customWidth="1"/>
    <col min="14158" max="14158" width="2.5703125" style="436" customWidth="1"/>
    <col min="14159" max="14165" width="1.42578125" style="436" customWidth="1"/>
    <col min="14166" max="14166" width="2.28515625" style="436" customWidth="1"/>
    <col min="14167" max="14172" width="1.42578125" style="436" customWidth="1"/>
    <col min="14173" max="14173" width="1.7109375" style="436" customWidth="1"/>
    <col min="14174" max="14174" width="2.140625" style="436" customWidth="1"/>
    <col min="14175" max="14181" width="1.42578125" style="436" customWidth="1"/>
    <col min="14182" max="14182" width="11.28515625" style="436" bestFit="1" customWidth="1"/>
    <col min="14183" max="14336" width="1.42578125" style="436"/>
    <col min="14337" max="14366" width="1.42578125" style="436" customWidth="1"/>
    <col min="14367" max="14367" width="0.42578125" style="436" customWidth="1"/>
    <col min="14368" max="14370" width="1.42578125" style="436" customWidth="1"/>
    <col min="14371" max="14379" width="1.140625" style="436" customWidth="1"/>
    <col min="14380" max="14390" width="1" style="436" customWidth="1"/>
    <col min="14391" max="14398" width="1.28515625" style="436" customWidth="1"/>
    <col min="14399" max="14406" width="1.42578125" style="436" customWidth="1"/>
    <col min="14407" max="14413" width="1" style="436" customWidth="1"/>
    <col min="14414" max="14414" width="2.5703125" style="436" customWidth="1"/>
    <col min="14415" max="14421" width="1.42578125" style="436" customWidth="1"/>
    <col min="14422" max="14422" width="2.28515625" style="436" customWidth="1"/>
    <col min="14423" max="14428" width="1.42578125" style="436" customWidth="1"/>
    <col min="14429" max="14429" width="1.7109375" style="436" customWidth="1"/>
    <col min="14430" max="14430" width="2.140625" style="436" customWidth="1"/>
    <col min="14431" max="14437" width="1.42578125" style="436" customWidth="1"/>
    <col min="14438" max="14438" width="11.28515625" style="436" bestFit="1" customWidth="1"/>
    <col min="14439" max="14592" width="1.42578125" style="436"/>
    <col min="14593" max="14622" width="1.42578125" style="436" customWidth="1"/>
    <col min="14623" max="14623" width="0.42578125" style="436" customWidth="1"/>
    <col min="14624" max="14626" width="1.42578125" style="436" customWidth="1"/>
    <col min="14627" max="14635" width="1.140625" style="436" customWidth="1"/>
    <col min="14636" max="14646" width="1" style="436" customWidth="1"/>
    <col min="14647" max="14654" width="1.28515625" style="436" customWidth="1"/>
    <col min="14655" max="14662" width="1.42578125" style="436" customWidth="1"/>
    <col min="14663" max="14669" width="1" style="436" customWidth="1"/>
    <col min="14670" max="14670" width="2.5703125" style="436" customWidth="1"/>
    <col min="14671" max="14677" width="1.42578125" style="436" customWidth="1"/>
    <col min="14678" max="14678" width="2.28515625" style="436" customWidth="1"/>
    <col min="14679" max="14684" width="1.42578125" style="436" customWidth="1"/>
    <col min="14685" max="14685" width="1.7109375" style="436" customWidth="1"/>
    <col min="14686" max="14686" width="2.140625" style="436" customWidth="1"/>
    <col min="14687" max="14693" width="1.42578125" style="436" customWidth="1"/>
    <col min="14694" max="14694" width="11.28515625" style="436" bestFit="1" customWidth="1"/>
    <col min="14695" max="14848" width="1.42578125" style="436"/>
    <col min="14849" max="14878" width="1.42578125" style="436" customWidth="1"/>
    <col min="14879" max="14879" width="0.42578125" style="436" customWidth="1"/>
    <col min="14880" max="14882" width="1.42578125" style="436" customWidth="1"/>
    <col min="14883" max="14891" width="1.140625" style="436" customWidth="1"/>
    <col min="14892" max="14902" width="1" style="436" customWidth="1"/>
    <col min="14903" max="14910" width="1.28515625" style="436" customWidth="1"/>
    <col min="14911" max="14918" width="1.42578125" style="436" customWidth="1"/>
    <col min="14919" max="14925" width="1" style="436" customWidth="1"/>
    <col min="14926" max="14926" width="2.5703125" style="436" customWidth="1"/>
    <col min="14927" max="14933" width="1.42578125" style="436" customWidth="1"/>
    <col min="14934" max="14934" width="2.28515625" style="436" customWidth="1"/>
    <col min="14935" max="14940" width="1.42578125" style="436" customWidth="1"/>
    <col min="14941" max="14941" width="1.7109375" style="436" customWidth="1"/>
    <col min="14942" max="14942" width="2.140625" style="436" customWidth="1"/>
    <col min="14943" max="14949" width="1.42578125" style="436" customWidth="1"/>
    <col min="14950" max="14950" width="11.28515625" style="436" bestFit="1" customWidth="1"/>
    <col min="14951" max="15104" width="1.42578125" style="436"/>
    <col min="15105" max="15134" width="1.42578125" style="436" customWidth="1"/>
    <col min="15135" max="15135" width="0.42578125" style="436" customWidth="1"/>
    <col min="15136" max="15138" width="1.42578125" style="436" customWidth="1"/>
    <col min="15139" max="15147" width="1.140625" style="436" customWidth="1"/>
    <col min="15148" max="15158" width="1" style="436" customWidth="1"/>
    <col min="15159" max="15166" width="1.28515625" style="436" customWidth="1"/>
    <col min="15167" max="15174" width="1.42578125" style="436" customWidth="1"/>
    <col min="15175" max="15181" width="1" style="436" customWidth="1"/>
    <col min="15182" max="15182" width="2.5703125" style="436" customWidth="1"/>
    <col min="15183" max="15189" width="1.42578125" style="436" customWidth="1"/>
    <col min="15190" max="15190" width="2.28515625" style="436" customWidth="1"/>
    <col min="15191" max="15196" width="1.42578125" style="436" customWidth="1"/>
    <col min="15197" max="15197" width="1.7109375" style="436" customWidth="1"/>
    <col min="15198" max="15198" width="2.140625" style="436" customWidth="1"/>
    <col min="15199" max="15205" width="1.42578125" style="436" customWidth="1"/>
    <col min="15206" max="15206" width="11.28515625" style="436" bestFit="1" customWidth="1"/>
    <col min="15207" max="15360" width="1.42578125" style="436"/>
    <col min="15361" max="15390" width="1.42578125" style="436" customWidth="1"/>
    <col min="15391" max="15391" width="0.42578125" style="436" customWidth="1"/>
    <col min="15392" max="15394" width="1.42578125" style="436" customWidth="1"/>
    <col min="15395" max="15403" width="1.140625" style="436" customWidth="1"/>
    <col min="15404" max="15414" width="1" style="436" customWidth="1"/>
    <col min="15415" max="15422" width="1.28515625" style="436" customWidth="1"/>
    <col min="15423" max="15430" width="1.42578125" style="436" customWidth="1"/>
    <col min="15431" max="15437" width="1" style="436" customWidth="1"/>
    <col min="15438" max="15438" width="2.5703125" style="436" customWidth="1"/>
    <col min="15439" max="15445" width="1.42578125" style="436" customWidth="1"/>
    <col min="15446" max="15446" width="2.28515625" style="436" customWidth="1"/>
    <col min="15447" max="15452" width="1.42578125" style="436" customWidth="1"/>
    <col min="15453" max="15453" width="1.7109375" style="436" customWidth="1"/>
    <col min="15454" max="15454" width="2.140625" style="436" customWidth="1"/>
    <col min="15455" max="15461" width="1.42578125" style="436" customWidth="1"/>
    <col min="15462" max="15462" width="11.28515625" style="436" bestFit="1" customWidth="1"/>
    <col min="15463" max="15616" width="1.42578125" style="436"/>
    <col min="15617" max="15646" width="1.42578125" style="436" customWidth="1"/>
    <col min="15647" max="15647" width="0.42578125" style="436" customWidth="1"/>
    <col min="15648" max="15650" width="1.42578125" style="436" customWidth="1"/>
    <col min="15651" max="15659" width="1.140625" style="436" customWidth="1"/>
    <col min="15660" max="15670" width="1" style="436" customWidth="1"/>
    <col min="15671" max="15678" width="1.28515625" style="436" customWidth="1"/>
    <col min="15679" max="15686" width="1.42578125" style="436" customWidth="1"/>
    <col min="15687" max="15693" width="1" style="436" customWidth="1"/>
    <col min="15694" max="15694" width="2.5703125" style="436" customWidth="1"/>
    <col min="15695" max="15701" width="1.42578125" style="436" customWidth="1"/>
    <col min="15702" max="15702" width="2.28515625" style="436" customWidth="1"/>
    <col min="15703" max="15708" width="1.42578125" style="436" customWidth="1"/>
    <col min="15709" max="15709" width="1.7109375" style="436" customWidth="1"/>
    <col min="15710" max="15710" width="2.140625" style="436" customWidth="1"/>
    <col min="15711" max="15717" width="1.42578125" style="436" customWidth="1"/>
    <col min="15718" max="15718" width="11.28515625" style="436" bestFit="1" customWidth="1"/>
    <col min="15719" max="15872" width="1.42578125" style="436"/>
    <col min="15873" max="15902" width="1.42578125" style="436" customWidth="1"/>
    <col min="15903" max="15903" width="0.42578125" style="436" customWidth="1"/>
    <col min="15904" max="15906" width="1.42578125" style="436" customWidth="1"/>
    <col min="15907" max="15915" width="1.140625" style="436" customWidth="1"/>
    <col min="15916" max="15926" width="1" style="436" customWidth="1"/>
    <col min="15927" max="15934" width="1.28515625" style="436" customWidth="1"/>
    <col min="15935" max="15942" width="1.42578125" style="436" customWidth="1"/>
    <col min="15943" max="15949" width="1" style="436" customWidth="1"/>
    <col min="15950" max="15950" width="2.5703125" style="436" customWidth="1"/>
    <col min="15951" max="15957" width="1.42578125" style="436" customWidth="1"/>
    <col min="15958" max="15958" width="2.28515625" style="436" customWidth="1"/>
    <col min="15959" max="15964" width="1.42578125" style="436" customWidth="1"/>
    <col min="15965" max="15965" width="1.7109375" style="436" customWidth="1"/>
    <col min="15966" max="15966" width="2.140625" style="436" customWidth="1"/>
    <col min="15967" max="15973" width="1.42578125" style="436" customWidth="1"/>
    <col min="15974" max="15974" width="11.28515625" style="436" bestFit="1" customWidth="1"/>
    <col min="15975" max="16128" width="1.42578125" style="436"/>
    <col min="16129" max="16158" width="1.42578125" style="436" customWidth="1"/>
    <col min="16159" max="16159" width="0.42578125" style="436" customWidth="1"/>
    <col min="16160" max="16162" width="1.42578125" style="436" customWidth="1"/>
    <col min="16163" max="16171" width="1.140625" style="436" customWidth="1"/>
    <col min="16172" max="16182" width="1" style="436" customWidth="1"/>
    <col min="16183" max="16190" width="1.28515625" style="436" customWidth="1"/>
    <col min="16191" max="16198" width="1.42578125" style="436" customWidth="1"/>
    <col min="16199" max="16205" width="1" style="436" customWidth="1"/>
    <col min="16206" max="16206" width="2.5703125" style="436" customWidth="1"/>
    <col min="16207" max="16213" width="1.42578125" style="436" customWidth="1"/>
    <col min="16214" max="16214" width="2.28515625" style="436" customWidth="1"/>
    <col min="16215" max="16220" width="1.42578125" style="436" customWidth="1"/>
    <col min="16221" max="16221" width="1.7109375" style="436" customWidth="1"/>
    <col min="16222" max="16222" width="2.140625" style="436" customWidth="1"/>
    <col min="16223" max="16229" width="1.42578125" style="436" customWidth="1"/>
    <col min="16230" max="16230" width="11.28515625" style="436" bestFit="1" customWidth="1"/>
    <col min="16231" max="16384" width="1.42578125" style="436"/>
  </cols>
  <sheetData>
    <row r="1" spans="1:104">
      <c r="C1" s="1057"/>
      <c r="D1" s="1057"/>
      <c r="E1" s="1057"/>
      <c r="F1" s="1057"/>
      <c r="G1" s="1057"/>
      <c r="H1" s="1057"/>
      <c r="I1" s="1057"/>
      <c r="J1" s="1057"/>
      <c r="K1" s="1057"/>
      <c r="L1" s="1057"/>
      <c r="M1" s="1057"/>
      <c r="N1" s="1057"/>
      <c r="O1" s="1057"/>
      <c r="P1" s="1057"/>
      <c r="Q1" s="1057"/>
      <c r="R1" s="1057"/>
      <c r="S1" s="1057"/>
      <c r="T1" s="1057"/>
      <c r="U1" s="1057"/>
      <c r="V1" s="1057"/>
      <c r="W1" s="1057"/>
      <c r="X1" s="1057"/>
      <c r="Y1" s="1057"/>
      <c r="Z1" s="1057"/>
      <c r="AA1" s="1057"/>
      <c r="AB1" s="1057"/>
      <c r="AC1" s="1057"/>
      <c r="AD1" s="1057"/>
      <c r="AE1" s="1057"/>
      <c r="AF1" s="1057"/>
      <c r="AG1" s="1057"/>
      <c r="AH1" s="1057"/>
      <c r="AI1" s="1057"/>
      <c r="AJ1" s="1057"/>
      <c r="AK1" s="1057"/>
      <c r="AL1" s="1057"/>
      <c r="AM1" s="1057"/>
      <c r="AN1" s="1057"/>
      <c r="AO1" s="1057"/>
      <c r="AP1" s="1057"/>
      <c r="AQ1" s="1057"/>
      <c r="AR1" s="1057"/>
      <c r="AS1" s="1057"/>
      <c r="AT1" s="1057"/>
      <c r="AU1" s="1057"/>
      <c r="AV1" s="1057"/>
      <c r="AW1" s="1057"/>
      <c r="CW1" s="444" t="s">
        <v>179</v>
      </c>
    </row>
    <row r="2" spans="1:104">
      <c r="C2" s="1058" t="s">
        <v>180</v>
      </c>
      <c r="D2" s="1058"/>
      <c r="E2" s="1058"/>
      <c r="F2" s="1058"/>
      <c r="G2" s="1058"/>
      <c r="H2" s="1058"/>
      <c r="I2" s="1058"/>
      <c r="J2" s="1058"/>
      <c r="K2" s="1058"/>
      <c r="L2" s="1058"/>
      <c r="M2" s="1058"/>
      <c r="N2" s="1058"/>
      <c r="O2" s="1058"/>
      <c r="P2" s="1058"/>
      <c r="Q2" s="1058"/>
      <c r="R2" s="1058"/>
      <c r="S2" s="1058"/>
      <c r="T2" s="1058"/>
      <c r="CW2" s="161" t="s">
        <v>181</v>
      </c>
    </row>
    <row r="3" spans="1:104">
      <c r="C3" s="162" t="s">
        <v>182</v>
      </c>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CW3" s="161" t="s">
        <v>183</v>
      </c>
    </row>
    <row r="4" spans="1:104">
      <c r="C4" s="162" t="s">
        <v>184</v>
      </c>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CW4" s="161"/>
    </row>
    <row r="5" spans="1:104" s="164" customFormat="1" ht="13.5" thickBot="1">
      <c r="C5" s="442"/>
      <c r="D5" s="442"/>
      <c r="E5" s="442"/>
      <c r="F5" s="442"/>
      <c r="G5" s="442"/>
      <c r="H5" s="442"/>
      <c r="I5" s="442"/>
      <c r="J5" s="442"/>
      <c r="K5" s="442"/>
      <c r="L5" s="442"/>
      <c r="M5" s="442"/>
      <c r="N5" s="442"/>
      <c r="O5" s="442"/>
      <c r="P5" s="442"/>
      <c r="Q5" s="442"/>
      <c r="T5" s="1059" t="s">
        <v>185</v>
      </c>
      <c r="U5" s="1059"/>
      <c r="V5" s="1059"/>
      <c r="W5" s="1059"/>
      <c r="X5" s="1059"/>
      <c r="Y5" s="1059"/>
      <c r="Z5" s="1059"/>
      <c r="AA5" s="1059"/>
      <c r="AB5" s="1059"/>
      <c r="AC5" s="1059"/>
      <c r="AD5" s="1059"/>
      <c r="AE5" s="1059"/>
      <c r="AF5" s="1059"/>
      <c r="AG5" s="1059"/>
      <c r="AH5" s="1059"/>
      <c r="AI5" s="1059"/>
      <c r="AJ5" s="1059"/>
      <c r="CG5" s="1060" t="s">
        <v>186</v>
      </c>
      <c r="CH5" s="1061"/>
      <c r="CI5" s="1061"/>
      <c r="CJ5" s="1061"/>
      <c r="CK5" s="1061"/>
      <c r="CL5" s="1061"/>
      <c r="CM5" s="1061"/>
      <c r="CN5" s="1061"/>
      <c r="CO5" s="1061"/>
      <c r="CP5" s="1061"/>
      <c r="CQ5" s="1061"/>
      <c r="CR5" s="1061"/>
      <c r="CS5" s="1061"/>
      <c r="CT5" s="1061"/>
      <c r="CU5" s="1061"/>
      <c r="CV5" s="1061"/>
      <c r="CW5" s="1062"/>
    </row>
    <row r="6" spans="1:104" s="164" customFormat="1">
      <c r="C6" s="1063" t="s">
        <v>1</v>
      </c>
      <c r="D6" s="1063"/>
      <c r="E6" s="1063"/>
      <c r="F6" s="1063"/>
      <c r="G6" s="1063"/>
      <c r="H6" s="1063"/>
      <c r="I6" s="1063"/>
      <c r="J6" s="1063"/>
      <c r="K6" s="1063"/>
      <c r="L6" s="1063"/>
      <c r="M6" s="1063"/>
      <c r="N6" s="1063"/>
      <c r="O6" s="1063"/>
      <c r="P6" s="1063"/>
      <c r="Q6" s="1063"/>
      <c r="T6" s="1063" t="s">
        <v>0</v>
      </c>
      <c r="U6" s="1063"/>
      <c r="V6" s="1063"/>
      <c r="W6" s="1063"/>
      <c r="X6" s="1063"/>
      <c r="Y6" s="1063"/>
      <c r="Z6" s="1063"/>
      <c r="AA6" s="1063"/>
      <c r="AB6" s="1063"/>
      <c r="AC6" s="1063"/>
      <c r="AD6" s="1063"/>
      <c r="AE6" s="1063"/>
      <c r="AF6" s="1063"/>
      <c r="AG6" s="1063"/>
      <c r="AH6" s="1063"/>
      <c r="AI6" s="1063"/>
      <c r="AJ6" s="1063"/>
      <c r="CD6" s="165" t="s">
        <v>187</v>
      </c>
      <c r="CE6" s="165"/>
      <c r="CG6" s="1064" t="s">
        <v>188</v>
      </c>
      <c r="CH6" s="1065"/>
      <c r="CI6" s="1065"/>
      <c r="CJ6" s="1065"/>
      <c r="CK6" s="1065"/>
      <c r="CL6" s="1065"/>
      <c r="CM6" s="1065"/>
      <c r="CN6" s="1065"/>
      <c r="CO6" s="1065"/>
      <c r="CP6" s="1065"/>
      <c r="CQ6" s="1065"/>
      <c r="CR6" s="1065"/>
      <c r="CS6" s="1065"/>
      <c r="CT6" s="1065"/>
      <c r="CU6" s="1065"/>
      <c r="CV6" s="1065"/>
      <c r="CW6" s="1066"/>
    </row>
    <row r="7" spans="1:104" s="164" customFormat="1" ht="13.5" thickBot="1">
      <c r="A7" s="1044" t="s">
        <v>462</v>
      </c>
      <c r="B7" s="1045"/>
      <c r="C7" s="1045"/>
      <c r="D7" s="1045"/>
      <c r="E7" s="1045"/>
      <c r="F7" s="1045"/>
      <c r="G7" s="1045"/>
      <c r="H7" s="1045"/>
      <c r="I7" s="1045"/>
      <c r="J7" s="1045"/>
      <c r="K7" s="1045"/>
      <c r="L7" s="1045"/>
      <c r="M7" s="1045"/>
      <c r="N7" s="1045"/>
      <c r="O7" s="1045"/>
      <c r="P7" s="1045"/>
      <c r="Q7" s="1045"/>
      <c r="R7" s="1045"/>
      <c r="S7" s="1045"/>
      <c r="T7" s="1045"/>
      <c r="U7" s="1045"/>
      <c r="V7" s="1045"/>
      <c r="W7" s="1045"/>
      <c r="X7" s="1045"/>
      <c r="Y7" s="1045"/>
      <c r="Z7" s="1045"/>
      <c r="AA7" s="1045"/>
      <c r="AB7" s="1045"/>
      <c r="AC7" s="1045"/>
      <c r="AD7" s="1045"/>
      <c r="AE7" s="1045"/>
      <c r="AF7" s="1045"/>
      <c r="AG7" s="1045"/>
      <c r="AH7" s="1045"/>
      <c r="AI7" s="1045"/>
      <c r="AJ7" s="1045"/>
      <c r="AK7" s="1045"/>
      <c r="AL7" s="1045"/>
      <c r="AM7" s="1045"/>
      <c r="AN7" s="1045"/>
      <c r="AO7" s="1045"/>
      <c r="AP7" s="1045"/>
      <c r="AQ7" s="1045"/>
      <c r="AR7" s="1045"/>
      <c r="AS7" s="1045"/>
      <c r="AT7" s="1045"/>
      <c r="AU7" s="1045"/>
      <c r="AV7" s="1045"/>
      <c r="AW7" s="1045"/>
      <c r="AX7" s="1045"/>
      <c r="AY7" s="1045"/>
      <c r="AZ7" s="1045"/>
      <c r="BA7" s="1045"/>
      <c r="BB7" s="1045"/>
      <c r="BC7" s="1045"/>
      <c r="BD7" s="1045"/>
      <c r="BE7" s="1045"/>
      <c r="BF7" s="1045"/>
      <c r="BG7" s="1045"/>
      <c r="BH7" s="1045"/>
      <c r="BI7" s="1045"/>
      <c r="BJ7" s="1045"/>
      <c r="BK7" s="1045"/>
      <c r="BL7" s="1045"/>
      <c r="BM7" s="1045"/>
      <c r="BN7" s="1045"/>
      <c r="BO7" s="1045"/>
      <c r="BP7" s="1045"/>
      <c r="BQ7" s="1045"/>
      <c r="BR7" s="1045"/>
      <c r="BS7" s="1045"/>
      <c r="BT7" s="1045"/>
      <c r="BU7" s="1045"/>
      <c r="BV7" s="1045"/>
      <c r="CD7" s="165" t="s">
        <v>189</v>
      </c>
      <c r="CE7" s="165"/>
      <c r="CG7" s="1046"/>
      <c r="CH7" s="1047"/>
      <c r="CI7" s="1047"/>
      <c r="CJ7" s="1047"/>
      <c r="CK7" s="1047"/>
      <c r="CL7" s="1047"/>
      <c r="CM7" s="1047"/>
      <c r="CN7" s="1047"/>
      <c r="CO7" s="1047"/>
      <c r="CP7" s="1047"/>
      <c r="CQ7" s="1047"/>
      <c r="CR7" s="1047"/>
      <c r="CS7" s="1047"/>
      <c r="CT7" s="1047"/>
      <c r="CU7" s="1047"/>
      <c r="CV7" s="1047"/>
      <c r="CW7" s="1048"/>
    </row>
    <row r="8" spans="1:104">
      <c r="A8" s="1049" t="s">
        <v>190</v>
      </c>
      <c r="B8" s="1049"/>
      <c r="C8" s="1049"/>
      <c r="D8" s="1049"/>
      <c r="E8" s="1049"/>
      <c r="F8" s="1049"/>
      <c r="G8" s="1049"/>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49"/>
      <c r="AK8" s="1049"/>
      <c r="AL8" s="1049"/>
      <c r="AM8" s="1049"/>
      <c r="AN8" s="1049"/>
      <c r="AO8" s="1049"/>
      <c r="AP8" s="1049"/>
      <c r="AQ8" s="1049"/>
      <c r="AR8" s="1049"/>
      <c r="AS8" s="1049"/>
      <c r="AT8" s="1049"/>
      <c r="AU8" s="1049"/>
      <c r="AV8" s="1049"/>
      <c r="AW8" s="1049"/>
      <c r="AX8" s="1049"/>
      <c r="AY8" s="1049"/>
      <c r="AZ8" s="1049"/>
      <c r="BA8" s="1049"/>
      <c r="BB8" s="1049"/>
      <c r="BC8" s="1049"/>
      <c r="BD8" s="1049"/>
      <c r="BE8" s="1049"/>
      <c r="BF8" s="1049"/>
      <c r="BG8" s="1049"/>
      <c r="BH8" s="1049"/>
      <c r="BI8" s="1049"/>
      <c r="BJ8" s="1049"/>
      <c r="BK8" s="1049"/>
      <c r="BL8" s="1049"/>
      <c r="BM8" s="1049"/>
      <c r="BN8" s="1049"/>
      <c r="BO8" s="1049"/>
      <c r="BP8" s="1049"/>
      <c r="BQ8" s="1049"/>
      <c r="BR8" s="1049"/>
      <c r="BS8" s="1049"/>
      <c r="BT8" s="1049"/>
      <c r="BU8" s="1049"/>
      <c r="BV8" s="1049"/>
      <c r="CD8" s="161"/>
      <c r="CE8" s="161"/>
      <c r="CG8" s="430"/>
      <c r="CH8" s="430"/>
      <c r="CI8" s="430"/>
      <c r="CJ8" s="430"/>
      <c r="CK8" s="430"/>
      <c r="CL8" s="430"/>
      <c r="CM8" s="430"/>
      <c r="CN8" s="430"/>
      <c r="CO8" s="430"/>
      <c r="CP8" s="430"/>
      <c r="CQ8" s="430"/>
      <c r="CR8" s="430"/>
      <c r="CS8" s="430"/>
      <c r="CT8" s="430"/>
      <c r="CU8" s="430"/>
      <c r="CV8" s="430"/>
      <c r="CW8" s="430"/>
    </row>
    <row r="9" spans="1:104">
      <c r="A9" s="443"/>
      <c r="B9" s="443"/>
      <c r="C9" s="443"/>
      <c r="D9" s="443"/>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CD9" s="161"/>
      <c r="CE9" s="161"/>
      <c r="CG9" s="430"/>
      <c r="CH9" s="430"/>
      <c r="CI9" s="430"/>
      <c r="CJ9" s="430"/>
      <c r="CK9" s="430"/>
      <c r="CL9" s="430"/>
      <c r="CM9" s="430"/>
      <c r="CN9" s="430"/>
      <c r="CO9" s="430"/>
      <c r="CP9" s="430"/>
      <c r="CQ9" s="430"/>
      <c r="CR9" s="430"/>
      <c r="CS9" s="430"/>
      <c r="CT9" s="430"/>
      <c r="CU9" s="430"/>
      <c r="CV9" s="430"/>
      <c r="CW9" s="430"/>
    </row>
    <row r="10" spans="1:104" ht="13.5" thickBot="1">
      <c r="L10" s="1050" t="s">
        <v>191</v>
      </c>
      <c r="M10" s="1050"/>
      <c r="N10" s="1050"/>
      <c r="O10" s="1050"/>
      <c r="P10" s="1050"/>
      <c r="Q10" s="1050"/>
      <c r="R10" s="1050"/>
      <c r="S10" s="1050"/>
      <c r="T10" s="1050"/>
      <c r="U10" s="1050"/>
      <c r="V10" s="1050"/>
      <c r="W10" s="1050"/>
      <c r="X10" s="1050"/>
      <c r="Y10" s="1050"/>
      <c r="Z10" s="1050"/>
      <c r="AA10" s="1050"/>
      <c r="AB10" s="1050"/>
      <c r="AC10" s="1050"/>
      <c r="AD10" s="1050"/>
      <c r="AE10" s="1050"/>
      <c r="AF10" s="1050"/>
      <c r="AG10" s="1050"/>
      <c r="AH10" s="1050"/>
      <c r="AJ10" s="1051" t="s">
        <v>192</v>
      </c>
      <c r="AK10" s="1052"/>
      <c r="AL10" s="1052"/>
      <c r="AM10" s="1052"/>
      <c r="AN10" s="1052"/>
      <c r="AO10" s="1052"/>
      <c r="AP10" s="1052"/>
      <c r="AQ10" s="1052"/>
      <c r="AR10" s="1052"/>
      <c r="AS10" s="1052"/>
      <c r="AT10" s="1052"/>
      <c r="AU10" s="1052"/>
      <c r="AV10" s="1052"/>
      <c r="AW10" s="1053"/>
      <c r="AX10" s="1051" t="s">
        <v>193</v>
      </c>
      <c r="AY10" s="1052"/>
      <c r="AZ10" s="1052"/>
      <c r="BA10" s="1052"/>
      <c r="BB10" s="1052"/>
      <c r="BC10" s="1052"/>
      <c r="BD10" s="1052"/>
      <c r="BE10" s="1052"/>
      <c r="BF10" s="1052"/>
      <c r="BG10" s="1052"/>
      <c r="BH10" s="1052"/>
      <c r="BI10" s="1052"/>
      <c r="BJ10" s="1052"/>
      <c r="BK10" s="1053"/>
    </row>
    <row r="11" spans="1:104" ht="13.5" thickBot="1">
      <c r="L11" s="1050"/>
      <c r="M11" s="1050"/>
      <c r="N11" s="1050"/>
      <c r="O11" s="1050"/>
      <c r="P11" s="1050"/>
      <c r="Q11" s="1050"/>
      <c r="R11" s="1050"/>
      <c r="S11" s="1050"/>
      <c r="T11" s="1050"/>
      <c r="U11" s="1050"/>
      <c r="V11" s="1050"/>
      <c r="W11" s="1050"/>
      <c r="X11" s="1050"/>
      <c r="Y11" s="1050"/>
      <c r="Z11" s="1050"/>
      <c r="AA11" s="1050"/>
      <c r="AB11" s="1050"/>
      <c r="AC11" s="1050"/>
      <c r="AD11" s="1050"/>
      <c r="AE11" s="1050"/>
      <c r="AF11" s="1050"/>
      <c r="AG11" s="1050"/>
      <c r="AH11" s="1050"/>
      <c r="AJ11" s="1054"/>
      <c r="AK11" s="1055"/>
      <c r="AL11" s="1055"/>
      <c r="AM11" s="1055"/>
      <c r="AN11" s="1055"/>
      <c r="AO11" s="1055"/>
      <c r="AP11" s="1055"/>
      <c r="AQ11" s="1055"/>
      <c r="AR11" s="1055"/>
      <c r="AS11" s="1055"/>
      <c r="AT11" s="1055"/>
      <c r="AU11" s="1055"/>
      <c r="AV11" s="1055"/>
      <c r="AW11" s="1055"/>
      <c r="AX11" s="1055"/>
      <c r="AY11" s="1055"/>
      <c r="AZ11" s="1055"/>
      <c r="BA11" s="1055"/>
      <c r="BB11" s="1055"/>
      <c r="BC11" s="1055"/>
      <c r="BD11" s="1055"/>
      <c r="BE11" s="1055"/>
      <c r="BF11" s="1055"/>
      <c r="BG11" s="1055"/>
      <c r="BH11" s="1055"/>
      <c r="BI11" s="1055"/>
      <c r="BJ11" s="1055"/>
      <c r="BK11" s="1056"/>
      <c r="BM11" s="163" t="s">
        <v>194</v>
      </c>
    </row>
    <row r="12" spans="1:104">
      <c r="BM12" s="163" t="s">
        <v>195</v>
      </c>
      <c r="CB12" s="161" t="s">
        <v>196</v>
      </c>
      <c r="CC12" s="1067"/>
      <c r="CD12" s="1067"/>
      <c r="CE12" s="166"/>
      <c r="CF12" s="167" t="s">
        <v>197</v>
      </c>
      <c r="CG12" s="1067"/>
      <c r="CH12" s="1067"/>
      <c r="CI12" s="1067"/>
      <c r="CJ12" s="1067"/>
      <c r="CK12" s="1067"/>
      <c r="CL12" s="1067"/>
      <c r="CM12" s="1067"/>
      <c r="CO12" s="441" t="s">
        <v>198</v>
      </c>
      <c r="CP12" s="1068"/>
      <c r="CQ12" s="1068"/>
      <c r="CT12" s="161" t="s">
        <v>199</v>
      </c>
      <c r="CU12" s="1067"/>
      <c r="CV12" s="1067"/>
      <c r="CW12" s="1067"/>
    </row>
    <row r="13" spans="1:104">
      <c r="N13" s="161" t="s">
        <v>200</v>
      </c>
      <c r="O13" s="1067" t="s">
        <v>463</v>
      </c>
      <c r="P13" s="1067"/>
      <c r="Q13" s="1067"/>
      <c r="R13" s="1067"/>
      <c r="S13" s="1067"/>
      <c r="T13" s="1067"/>
      <c r="U13" s="1067"/>
      <c r="V13" s="1067"/>
      <c r="W13" s="436" t="s">
        <v>201</v>
      </c>
      <c r="X13" s="161" t="s">
        <v>202</v>
      </c>
      <c r="Y13" s="1067" t="s">
        <v>203</v>
      </c>
      <c r="Z13" s="1067"/>
      <c r="AA13" s="1067"/>
      <c r="AB13" s="167" t="s">
        <v>197</v>
      </c>
      <c r="AC13" s="1067" t="s">
        <v>204</v>
      </c>
      <c r="AD13" s="1067"/>
      <c r="AE13" s="1067"/>
      <c r="AF13" s="1067"/>
      <c r="AG13" s="1067"/>
      <c r="AH13" s="1067"/>
      <c r="AI13" s="1067"/>
      <c r="AJ13" s="1067"/>
      <c r="AK13" s="1069" t="s">
        <v>463</v>
      </c>
      <c r="AL13" s="1070"/>
      <c r="AM13" s="1070"/>
      <c r="AN13" s="1070"/>
      <c r="AO13" s="1070"/>
      <c r="AP13" s="167" t="s">
        <v>205</v>
      </c>
      <c r="BM13" s="163" t="s">
        <v>206</v>
      </c>
      <c r="BX13" s="1071">
        <f>'[2]ШКОЛА пед'!L107</f>
        <v>23.203333333333333</v>
      </c>
      <c r="BY13" s="1071"/>
      <c r="BZ13" s="1071"/>
      <c r="CA13" s="1071"/>
      <c r="CB13" s="1071"/>
      <c r="CC13" s="1071"/>
      <c r="CD13" s="1071"/>
      <c r="CE13" s="1071"/>
      <c r="CF13" s="1071"/>
      <c r="CG13" s="1071"/>
      <c r="CH13" s="1071"/>
      <c r="CI13" s="1071"/>
      <c r="CJ13" s="1071"/>
      <c r="CK13" s="1071"/>
      <c r="CL13" s="1071"/>
      <c r="CM13" s="1071"/>
      <c r="CN13" s="1071"/>
      <c r="CO13" s="1071"/>
      <c r="CP13" s="1071"/>
      <c r="CQ13" s="1071"/>
      <c r="CR13" s="1071"/>
      <c r="CS13" s="167" t="s">
        <v>207</v>
      </c>
    </row>
    <row r="14" spans="1:104">
      <c r="V14" s="1079"/>
      <c r="W14" s="1079"/>
      <c r="X14" s="161"/>
      <c r="Y14" s="1067"/>
      <c r="Z14" s="1067"/>
      <c r="AA14" s="1067"/>
      <c r="AB14" s="167"/>
      <c r="AC14" s="1067"/>
      <c r="AD14" s="1067"/>
      <c r="AE14" s="1067"/>
      <c r="AF14" s="1067"/>
      <c r="AG14" s="1067"/>
      <c r="AH14" s="1067"/>
      <c r="AI14" s="1067"/>
      <c r="AJ14" s="1067"/>
      <c r="AK14" s="1069"/>
      <c r="AL14" s="1070"/>
      <c r="AM14" s="1070"/>
      <c r="AN14" s="1070"/>
      <c r="AO14" s="1070"/>
      <c r="AP14" s="167"/>
    </row>
    <row r="15" spans="1:104" s="164" customFormat="1">
      <c r="A15" s="1097" t="s">
        <v>208</v>
      </c>
      <c r="B15" s="1097"/>
      <c r="C15" s="1097"/>
      <c r="D15" s="1097"/>
      <c r="E15" s="1097"/>
      <c r="F15" s="1097"/>
      <c r="G15" s="1097"/>
      <c r="H15" s="1097"/>
      <c r="I15" s="1097"/>
      <c r="J15" s="1097"/>
      <c r="K15" s="1097"/>
      <c r="L15" s="1097"/>
      <c r="M15" s="1097"/>
      <c r="N15" s="1097"/>
      <c r="O15" s="1097"/>
      <c r="P15" s="1097"/>
      <c r="Q15" s="1097"/>
      <c r="R15" s="1097"/>
      <c r="S15" s="1080" t="s">
        <v>105</v>
      </c>
      <c r="T15" s="1063"/>
      <c r="U15" s="1063"/>
      <c r="V15" s="1063"/>
      <c r="W15" s="1063"/>
      <c r="X15" s="1063"/>
      <c r="Y15" s="1063"/>
      <c r="Z15" s="1063"/>
      <c r="AA15" s="1063"/>
      <c r="AB15" s="1063"/>
      <c r="AC15" s="1063"/>
      <c r="AD15" s="1063"/>
      <c r="AE15" s="1063"/>
      <c r="AF15" s="1063"/>
      <c r="AG15" s="1063"/>
      <c r="AH15" s="1081"/>
      <c r="AI15" s="1088" t="s">
        <v>100</v>
      </c>
      <c r="AJ15" s="1089"/>
      <c r="AK15" s="1089"/>
      <c r="AL15" s="1089"/>
      <c r="AM15" s="1089"/>
      <c r="AN15" s="1089"/>
      <c r="AO15" s="1089"/>
      <c r="AP15" s="1089"/>
      <c r="AQ15" s="1090"/>
      <c r="AR15" s="1100" t="s">
        <v>209</v>
      </c>
      <c r="AS15" s="1101"/>
      <c r="AT15" s="1101"/>
      <c r="AU15" s="1101"/>
      <c r="AV15" s="1101"/>
      <c r="AW15" s="1101"/>
      <c r="AX15" s="1101"/>
      <c r="AY15" s="1101"/>
      <c r="AZ15" s="1101"/>
      <c r="BA15" s="1101"/>
      <c r="BB15" s="1102"/>
      <c r="BC15" s="1100" t="s">
        <v>210</v>
      </c>
      <c r="BD15" s="1101"/>
      <c r="BE15" s="1101"/>
      <c r="BF15" s="1101"/>
      <c r="BG15" s="1101"/>
      <c r="BH15" s="1101"/>
      <c r="BI15" s="1101"/>
      <c r="BJ15" s="1102"/>
      <c r="BK15" s="1097" t="s">
        <v>211</v>
      </c>
      <c r="BL15" s="1097"/>
      <c r="BM15" s="1097"/>
      <c r="BN15" s="1097"/>
      <c r="BO15" s="1097"/>
      <c r="BP15" s="1097"/>
      <c r="BQ15" s="1097"/>
      <c r="BR15" s="1097"/>
      <c r="BS15" s="1097"/>
      <c r="BT15" s="1097"/>
      <c r="BU15" s="1097"/>
      <c r="BV15" s="1097"/>
      <c r="BW15" s="1097"/>
      <c r="BX15" s="1097"/>
      <c r="BY15" s="1097"/>
      <c r="BZ15" s="1097"/>
      <c r="CA15" s="1097"/>
      <c r="CB15" s="1097"/>
      <c r="CC15" s="1097"/>
      <c r="CD15" s="1097"/>
      <c r="CE15" s="1097"/>
      <c r="CF15" s="1097"/>
      <c r="CG15" s="1097"/>
      <c r="CH15" s="1097"/>
      <c r="CI15" s="1097"/>
      <c r="CJ15" s="1097"/>
      <c r="CK15" s="1097"/>
      <c r="CL15" s="1097"/>
      <c r="CM15" s="1097"/>
      <c r="CN15" s="1097"/>
      <c r="CO15" s="1097"/>
      <c r="CP15" s="1097"/>
      <c r="CQ15" s="1078" t="s">
        <v>212</v>
      </c>
      <c r="CR15" s="1078"/>
      <c r="CS15" s="1078"/>
      <c r="CT15" s="1078"/>
      <c r="CU15" s="1078"/>
      <c r="CV15" s="1078"/>
      <c r="CW15" s="1078"/>
      <c r="CX15" s="1072"/>
      <c r="CY15" s="437"/>
      <c r="CZ15" s="1075" t="s">
        <v>213</v>
      </c>
    </row>
    <row r="16" spans="1:104" s="164" customFormat="1">
      <c r="A16" s="1109" t="s">
        <v>214</v>
      </c>
      <c r="B16" s="1109"/>
      <c r="C16" s="1109"/>
      <c r="D16" s="1109"/>
      <c r="E16" s="1109"/>
      <c r="F16" s="1109"/>
      <c r="G16" s="1109"/>
      <c r="H16" s="1109"/>
      <c r="I16" s="1109"/>
      <c r="J16" s="1109"/>
      <c r="K16" s="1109"/>
      <c r="L16" s="1109"/>
      <c r="M16" s="1109"/>
      <c r="N16" s="1109"/>
      <c r="O16" s="1109" t="s">
        <v>215</v>
      </c>
      <c r="P16" s="1109"/>
      <c r="Q16" s="1109"/>
      <c r="R16" s="1109"/>
      <c r="S16" s="1082"/>
      <c r="T16" s="1083"/>
      <c r="U16" s="1083"/>
      <c r="V16" s="1083"/>
      <c r="W16" s="1083"/>
      <c r="X16" s="1083"/>
      <c r="Y16" s="1083"/>
      <c r="Z16" s="1083"/>
      <c r="AA16" s="1083"/>
      <c r="AB16" s="1083"/>
      <c r="AC16" s="1083"/>
      <c r="AD16" s="1083"/>
      <c r="AE16" s="1083"/>
      <c r="AF16" s="1083"/>
      <c r="AG16" s="1083"/>
      <c r="AH16" s="1084"/>
      <c r="AI16" s="1091"/>
      <c r="AJ16" s="1092"/>
      <c r="AK16" s="1092"/>
      <c r="AL16" s="1092"/>
      <c r="AM16" s="1092"/>
      <c r="AN16" s="1092"/>
      <c r="AO16" s="1092"/>
      <c r="AP16" s="1092"/>
      <c r="AQ16" s="1093"/>
      <c r="AR16" s="1103"/>
      <c r="AS16" s="1104"/>
      <c r="AT16" s="1104"/>
      <c r="AU16" s="1104"/>
      <c r="AV16" s="1104"/>
      <c r="AW16" s="1104"/>
      <c r="AX16" s="1104"/>
      <c r="AY16" s="1104"/>
      <c r="AZ16" s="1104"/>
      <c r="BA16" s="1104"/>
      <c r="BB16" s="1105"/>
      <c r="BC16" s="1103"/>
      <c r="BD16" s="1104"/>
      <c r="BE16" s="1104"/>
      <c r="BF16" s="1104"/>
      <c r="BG16" s="1104"/>
      <c r="BH16" s="1104"/>
      <c r="BI16" s="1104"/>
      <c r="BJ16" s="1105"/>
      <c r="BK16" s="1078" t="s">
        <v>216</v>
      </c>
      <c r="BL16" s="1078"/>
      <c r="BM16" s="1078"/>
      <c r="BN16" s="1078"/>
      <c r="BO16" s="1078"/>
      <c r="BP16" s="1078"/>
      <c r="BQ16" s="1078"/>
      <c r="BR16" s="1078"/>
      <c r="BS16" s="1078" t="s">
        <v>217</v>
      </c>
      <c r="BT16" s="1078"/>
      <c r="BU16" s="1078"/>
      <c r="BV16" s="1078"/>
      <c r="BW16" s="1078"/>
      <c r="BX16" s="1078"/>
      <c r="BY16" s="1078"/>
      <c r="BZ16" s="1078"/>
      <c r="CA16" s="1078" t="s">
        <v>56</v>
      </c>
      <c r="CB16" s="1078"/>
      <c r="CC16" s="1078"/>
      <c r="CD16" s="1078"/>
      <c r="CE16" s="1078"/>
      <c r="CF16" s="1078"/>
      <c r="CG16" s="1078"/>
      <c r="CH16" s="1078"/>
      <c r="CI16" s="1078" t="s">
        <v>55</v>
      </c>
      <c r="CJ16" s="1078"/>
      <c r="CK16" s="1078"/>
      <c r="CL16" s="1078"/>
      <c r="CM16" s="1078"/>
      <c r="CN16" s="1078"/>
      <c r="CO16" s="1078"/>
      <c r="CP16" s="1078"/>
      <c r="CQ16" s="1078"/>
      <c r="CR16" s="1078"/>
      <c r="CS16" s="1078"/>
      <c r="CT16" s="1078"/>
      <c r="CU16" s="1078"/>
      <c r="CV16" s="1078"/>
      <c r="CW16" s="1078"/>
      <c r="CX16" s="1073"/>
      <c r="CY16" s="438"/>
      <c r="CZ16" s="1076"/>
    </row>
    <row r="17" spans="1:256" s="164" customFormat="1" ht="28.5" customHeight="1">
      <c r="A17" s="1099"/>
      <c r="B17" s="1099"/>
      <c r="C17" s="1099"/>
      <c r="D17" s="1099"/>
      <c r="E17" s="1099"/>
      <c r="F17" s="1099"/>
      <c r="G17" s="1099"/>
      <c r="H17" s="1099"/>
      <c r="I17" s="1099"/>
      <c r="J17" s="1099"/>
      <c r="K17" s="1099"/>
      <c r="L17" s="1099"/>
      <c r="M17" s="1099"/>
      <c r="N17" s="1099"/>
      <c r="O17" s="1099"/>
      <c r="P17" s="1099"/>
      <c r="Q17" s="1099"/>
      <c r="R17" s="1099"/>
      <c r="S17" s="1085"/>
      <c r="T17" s="1086"/>
      <c r="U17" s="1086"/>
      <c r="V17" s="1086"/>
      <c r="W17" s="1086"/>
      <c r="X17" s="1086"/>
      <c r="Y17" s="1086"/>
      <c r="Z17" s="1086"/>
      <c r="AA17" s="1086"/>
      <c r="AB17" s="1086"/>
      <c r="AC17" s="1086"/>
      <c r="AD17" s="1086"/>
      <c r="AE17" s="1086"/>
      <c r="AF17" s="1086"/>
      <c r="AG17" s="1086"/>
      <c r="AH17" s="1087"/>
      <c r="AI17" s="1094"/>
      <c r="AJ17" s="1095"/>
      <c r="AK17" s="1095"/>
      <c r="AL17" s="1095"/>
      <c r="AM17" s="1095"/>
      <c r="AN17" s="1095"/>
      <c r="AO17" s="1095"/>
      <c r="AP17" s="1095"/>
      <c r="AQ17" s="1096"/>
      <c r="AR17" s="1106"/>
      <c r="AS17" s="1107"/>
      <c r="AT17" s="1107"/>
      <c r="AU17" s="1107"/>
      <c r="AV17" s="1107"/>
      <c r="AW17" s="1107"/>
      <c r="AX17" s="1107"/>
      <c r="AY17" s="1107"/>
      <c r="AZ17" s="1107"/>
      <c r="BA17" s="1107"/>
      <c r="BB17" s="1108"/>
      <c r="BC17" s="1106"/>
      <c r="BD17" s="1107"/>
      <c r="BE17" s="1107"/>
      <c r="BF17" s="1107"/>
      <c r="BG17" s="1107"/>
      <c r="BH17" s="1107"/>
      <c r="BI17" s="1107"/>
      <c r="BJ17" s="1108"/>
      <c r="BK17" s="1078"/>
      <c r="BL17" s="1078"/>
      <c r="BM17" s="1078"/>
      <c r="BN17" s="1078"/>
      <c r="BO17" s="1078"/>
      <c r="BP17" s="1078"/>
      <c r="BQ17" s="1078"/>
      <c r="BR17" s="1078"/>
      <c r="BS17" s="1078"/>
      <c r="BT17" s="1078"/>
      <c r="BU17" s="1078"/>
      <c r="BV17" s="1078"/>
      <c r="BW17" s="1078"/>
      <c r="BX17" s="1078"/>
      <c r="BY17" s="1078"/>
      <c r="BZ17" s="1078"/>
      <c r="CA17" s="1078"/>
      <c r="CB17" s="1078"/>
      <c r="CC17" s="1078"/>
      <c r="CD17" s="1078"/>
      <c r="CE17" s="1078"/>
      <c r="CF17" s="1078"/>
      <c r="CG17" s="1078"/>
      <c r="CH17" s="1078"/>
      <c r="CI17" s="1078"/>
      <c r="CJ17" s="1078"/>
      <c r="CK17" s="1078"/>
      <c r="CL17" s="1078"/>
      <c r="CM17" s="1078"/>
      <c r="CN17" s="1078"/>
      <c r="CO17" s="1078"/>
      <c r="CP17" s="1078"/>
      <c r="CQ17" s="1078"/>
      <c r="CR17" s="1078"/>
      <c r="CS17" s="1078"/>
      <c r="CT17" s="1078"/>
      <c r="CU17" s="1078"/>
      <c r="CV17" s="1078"/>
      <c r="CW17" s="1078"/>
      <c r="CX17" s="1074"/>
      <c r="CY17" s="439"/>
      <c r="CZ17" s="1077"/>
    </row>
    <row r="18" spans="1:256" s="164" customFormat="1">
      <c r="A18" s="1097">
        <v>1</v>
      </c>
      <c r="B18" s="1097"/>
      <c r="C18" s="1097"/>
      <c r="D18" s="1097"/>
      <c r="E18" s="1097"/>
      <c r="F18" s="1097"/>
      <c r="G18" s="1097"/>
      <c r="H18" s="1097"/>
      <c r="I18" s="1097"/>
      <c r="J18" s="1097"/>
      <c r="K18" s="1097"/>
      <c r="L18" s="1097"/>
      <c r="M18" s="1097"/>
      <c r="N18" s="1097"/>
      <c r="O18" s="1097">
        <v>2</v>
      </c>
      <c r="P18" s="1097"/>
      <c r="Q18" s="1097"/>
      <c r="R18" s="1097"/>
      <c r="S18" s="1097">
        <v>3</v>
      </c>
      <c r="T18" s="1097"/>
      <c r="U18" s="1097"/>
      <c r="V18" s="1097"/>
      <c r="W18" s="1097"/>
      <c r="X18" s="1097"/>
      <c r="Y18" s="1097"/>
      <c r="Z18" s="1097"/>
      <c r="AA18" s="1097"/>
      <c r="AB18" s="1097"/>
      <c r="AC18" s="1097"/>
      <c r="AD18" s="1097"/>
      <c r="AE18" s="1097"/>
      <c r="AF18" s="1097"/>
      <c r="AG18" s="1097"/>
      <c r="AH18" s="1097"/>
      <c r="AI18" s="1097">
        <v>4</v>
      </c>
      <c r="AJ18" s="1097"/>
      <c r="AK18" s="1097"/>
      <c r="AL18" s="1097"/>
      <c r="AM18" s="1097"/>
      <c r="AN18" s="1097"/>
      <c r="AO18" s="1097"/>
      <c r="AP18" s="1097"/>
      <c r="AQ18" s="1097"/>
      <c r="AR18" s="1097">
        <v>5</v>
      </c>
      <c r="AS18" s="1097"/>
      <c r="AT18" s="1097"/>
      <c r="AU18" s="1097"/>
      <c r="AV18" s="1097"/>
      <c r="AW18" s="1097"/>
      <c r="AX18" s="1097"/>
      <c r="AY18" s="1097"/>
      <c r="AZ18" s="1097"/>
      <c r="BA18" s="1097"/>
      <c r="BB18" s="1097"/>
      <c r="BC18" s="1097">
        <v>6</v>
      </c>
      <c r="BD18" s="1097"/>
      <c r="BE18" s="1097"/>
      <c r="BF18" s="1097"/>
      <c r="BG18" s="1097"/>
      <c r="BH18" s="1097"/>
      <c r="BI18" s="1097"/>
      <c r="BJ18" s="1097"/>
      <c r="BK18" s="1097">
        <v>7</v>
      </c>
      <c r="BL18" s="1097"/>
      <c r="BM18" s="1097"/>
      <c r="BN18" s="1097"/>
      <c r="BO18" s="1097"/>
      <c r="BP18" s="1097"/>
      <c r="BQ18" s="1097"/>
      <c r="BR18" s="1097"/>
      <c r="BS18" s="1097">
        <v>8</v>
      </c>
      <c r="BT18" s="1097"/>
      <c r="BU18" s="1097"/>
      <c r="BV18" s="1097"/>
      <c r="BW18" s="1097"/>
      <c r="BX18" s="1097"/>
      <c r="BY18" s="1097"/>
      <c r="BZ18" s="1098"/>
      <c r="CA18" s="1097">
        <v>9</v>
      </c>
      <c r="CB18" s="1097"/>
      <c r="CC18" s="1097"/>
      <c r="CD18" s="1097"/>
      <c r="CE18" s="1097"/>
      <c r="CF18" s="1097"/>
      <c r="CG18" s="1097"/>
      <c r="CH18" s="1097"/>
      <c r="CI18" s="1097">
        <v>10</v>
      </c>
      <c r="CJ18" s="1097"/>
      <c r="CK18" s="1097"/>
      <c r="CL18" s="1097"/>
      <c r="CM18" s="1097"/>
      <c r="CN18" s="1097"/>
      <c r="CO18" s="1097"/>
      <c r="CP18" s="1097"/>
      <c r="CQ18" s="1097">
        <v>11</v>
      </c>
      <c r="CR18" s="1097"/>
      <c r="CS18" s="1097"/>
      <c r="CT18" s="1097"/>
      <c r="CU18" s="1097"/>
      <c r="CV18" s="1097"/>
      <c r="CW18" s="1097"/>
      <c r="CX18" s="168"/>
      <c r="CY18" s="169"/>
      <c r="CZ18" s="170"/>
    </row>
    <row r="19" spans="1:256" s="174" customFormat="1" ht="15.75">
      <c r="A19" s="1110"/>
      <c r="B19" s="1111"/>
      <c r="C19" s="1111"/>
      <c r="D19" s="1111"/>
      <c r="E19" s="1111"/>
      <c r="F19" s="1111"/>
      <c r="G19" s="1111"/>
      <c r="H19" s="1111"/>
      <c r="I19" s="1111"/>
      <c r="J19" s="1111"/>
      <c r="K19" s="1111"/>
      <c r="L19" s="1111"/>
      <c r="M19" s="1111"/>
      <c r="N19" s="1112"/>
      <c r="O19" s="1113"/>
      <c r="P19" s="1114"/>
      <c r="Q19" s="1114"/>
      <c r="R19" s="1115"/>
      <c r="S19" s="1135" t="s">
        <v>218</v>
      </c>
      <c r="T19" s="1136"/>
      <c r="U19" s="1136"/>
      <c r="V19" s="1136"/>
      <c r="W19" s="1136"/>
      <c r="X19" s="1136"/>
      <c r="Y19" s="1136"/>
      <c r="Z19" s="1136"/>
      <c r="AA19" s="1136"/>
      <c r="AB19" s="1136"/>
      <c r="AC19" s="1136"/>
      <c r="AD19" s="1136"/>
      <c r="AE19" s="1136"/>
      <c r="AF19" s="1136"/>
      <c r="AG19" s="1136"/>
      <c r="AH19" s="1136"/>
      <c r="AI19" s="1136"/>
      <c r="AJ19" s="1136"/>
      <c r="AK19" s="1136"/>
      <c r="AL19" s="1136"/>
      <c r="AM19" s="1136"/>
      <c r="AN19" s="1136"/>
      <c r="AO19" s="1136"/>
      <c r="AP19" s="1136"/>
      <c r="AQ19" s="1137"/>
      <c r="AR19" s="1138">
        <f>SUM(AR20:BB28)</f>
        <v>23.203333333333333</v>
      </c>
      <c r="AS19" s="1139"/>
      <c r="AT19" s="1139"/>
      <c r="AU19" s="1139"/>
      <c r="AV19" s="1139"/>
      <c r="AW19" s="1139"/>
      <c r="AX19" s="1139"/>
      <c r="AY19" s="1139"/>
      <c r="AZ19" s="1139"/>
      <c r="BA19" s="1139"/>
      <c r="BB19" s="1140"/>
      <c r="BC19" s="1125">
        <f>SUM(BC20:BJ28)</f>
        <v>290933.75200000004</v>
      </c>
      <c r="BD19" s="1126"/>
      <c r="BE19" s="1126"/>
      <c r="BF19" s="1126"/>
      <c r="BG19" s="1126"/>
      <c r="BH19" s="1126"/>
      <c r="BI19" s="1126"/>
      <c r="BJ19" s="1127"/>
      <c r="BK19" s="1125">
        <f>SUM(BK20:BR28)</f>
        <v>50546.356111111119</v>
      </c>
      <c r="BL19" s="1126"/>
      <c r="BM19" s="1126"/>
      <c r="BN19" s="1126"/>
      <c r="BO19" s="1126"/>
      <c r="BP19" s="1126"/>
      <c r="BQ19" s="1126"/>
      <c r="BR19" s="1127"/>
      <c r="BS19" s="1125">
        <f>SUM(BS20:BZ28)</f>
        <v>78925.519333333359</v>
      </c>
      <c r="BT19" s="1126"/>
      <c r="BU19" s="1126"/>
      <c r="BV19" s="1126"/>
      <c r="BW19" s="1126"/>
      <c r="BX19" s="1126"/>
      <c r="BY19" s="1126"/>
      <c r="BZ19" s="1127"/>
      <c r="CA19" s="1125">
        <f>SUM(CA20:CH28)</f>
        <v>252243.37646666658</v>
      </c>
      <c r="CB19" s="1126"/>
      <c r="CC19" s="1126"/>
      <c r="CD19" s="1126"/>
      <c r="CE19" s="1126"/>
      <c r="CF19" s="1126"/>
      <c r="CG19" s="1126"/>
      <c r="CH19" s="1127"/>
      <c r="CI19" s="1125">
        <f>SUM(CI20:CP28)</f>
        <v>336324.50195555558</v>
      </c>
      <c r="CJ19" s="1126"/>
      <c r="CK19" s="1126"/>
      <c r="CL19" s="1126"/>
      <c r="CM19" s="1126"/>
      <c r="CN19" s="1126"/>
      <c r="CO19" s="1126"/>
      <c r="CP19" s="1127"/>
      <c r="CQ19" s="1128">
        <f>SUM(BC19:CP19)</f>
        <v>1008973.5058666666</v>
      </c>
      <c r="CR19" s="1128"/>
      <c r="CS19" s="1128"/>
      <c r="CT19" s="1128"/>
      <c r="CU19" s="1128"/>
      <c r="CV19" s="1128"/>
      <c r="CW19" s="1128"/>
      <c r="CX19" s="171"/>
      <c r="CY19" s="172"/>
      <c r="CZ19" s="173"/>
    </row>
    <row r="20" spans="1:256" s="174" customFormat="1" ht="15.75">
      <c r="A20" s="1110"/>
      <c r="B20" s="1111"/>
      <c r="C20" s="1111"/>
      <c r="D20" s="1111"/>
      <c r="E20" s="1111"/>
      <c r="F20" s="1111"/>
      <c r="G20" s="1111"/>
      <c r="H20" s="1111"/>
      <c r="I20" s="1111"/>
      <c r="J20" s="1111"/>
      <c r="K20" s="1111"/>
      <c r="L20" s="1111"/>
      <c r="M20" s="1111"/>
      <c r="N20" s="1112"/>
      <c r="O20" s="1113"/>
      <c r="P20" s="1114"/>
      <c r="Q20" s="1114"/>
      <c r="R20" s="1115"/>
      <c r="S20" s="1129" t="str">
        <f>'[5]ШКОЛА пед'!C19</f>
        <v>учитель</v>
      </c>
      <c r="T20" s="1117"/>
      <c r="U20" s="1117"/>
      <c r="V20" s="1117"/>
      <c r="W20" s="1117"/>
      <c r="X20" s="1117"/>
      <c r="Y20" s="1117"/>
      <c r="Z20" s="1117"/>
      <c r="AA20" s="1117"/>
      <c r="AB20" s="1117"/>
      <c r="AC20" s="1117"/>
      <c r="AD20" s="1117"/>
      <c r="AE20" s="1117"/>
      <c r="AF20" s="1117"/>
      <c r="AG20" s="1117"/>
      <c r="AH20" s="1118"/>
      <c r="AI20" s="1119">
        <f>'[5]ШКОЛА пед'!K19</f>
        <v>18</v>
      </c>
      <c r="AJ20" s="1130"/>
      <c r="AK20" s="1130"/>
      <c r="AL20" s="1130"/>
      <c r="AM20" s="1130"/>
      <c r="AN20" s="1130"/>
      <c r="AO20" s="1130"/>
      <c r="AP20" s="1130"/>
      <c r="AQ20" s="1131"/>
      <c r="AR20" s="1122">
        <f>'[2]ШКОЛА пед'!L87-'ШО т-3'!AR21:BB21</f>
        <v>16.646666666666668</v>
      </c>
      <c r="AS20" s="1123"/>
      <c r="AT20" s="1123"/>
      <c r="AU20" s="1123"/>
      <c r="AV20" s="1123"/>
      <c r="AW20" s="1123"/>
      <c r="AX20" s="1123"/>
      <c r="AY20" s="1123"/>
      <c r="AZ20" s="1123"/>
      <c r="BA20" s="1123"/>
      <c r="BB20" s="1124"/>
      <c r="BC20" s="1132">
        <f>'[2]ШКОЛА пед'!P87-'ШО т-3'!BC21:BJ21</f>
        <v>217390.75000000003</v>
      </c>
      <c r="BD20" s="1133"/>
      <c r="BE20" s="1133"/>
      <c r="BF20" s="1133"/>
      <c r="BG20" s="1133"/>
      <c r="BH20" s="1133"/>
      <c r="BI20" s="1133"/>
      <c r="BJ20" s="1134"/>
      <c r="BK20" s="1132">
        <f>'[2]ШКОЛА пед'!X87-'[2]ШКОЛА пед'!X22-'[2]ШКОЛА пед'!X34-'[2]ШКОЛА пед'!X39-'[2]ШКОЛА пед'!X45-'[2]ШКОЛА пед'!X54-'[2]ШКОЛА пед'!X58-'[2]ШКОЛА пед'!X64-'[2]ШКОЛА пед'!X72-'[2]ШКОЛА пед'!X81-'[2]ШКОЛА пед'!X84</f>
        <v>36293.888888888898</v>
      </c>
      <c r="BL20" s="1133"/>
      <c r="BM20" s="1133"/>
      <c r="BN20" s="1133"/>
      <c r="BO20" s="1133"/>
      <c r="BP20" s="1133"/>
      <c r="BQ20" s="1133"/>
      <c r="BR20" s="1134"/>
      <c r="BS20" s="1132">
        <f>'[2]ШКОЛА пед'!BC19+'[2]ШКОЛА пед'!BC20+'[2]ШКОЛА пед'!BC21+'[2]ШКОЛА пед'!BC24+'[2]ШКОЛА пед'!BC25+'[2]ШКОЛА пед'!BC26+'[2]ШКОЛА пед'!BC27+'[2]ШКОЛА пед'!BC28+'[2]ШКОЛА пед'!BC30+'[2]ШКОЛА пед'!BC31+'[2]ШКОЛА пед'!BC32+'[2]ШКОЛА пед'!BC33+'[2]ШКОЛА пед'!BC36+'[2]ШКОЛА пед'!BC37+'[2]ШКОЛА пед'!BC38+'[2]ШКОЛА пед'!BC40+'[2]ШКОЛА пед'!BC42+'[2]ШКОЛА пед'!BC43+'[2]ШКОЛА пед'!BC44+'[2]ШКОЛА пед'!BC46+'[2]ШКОЛА пед'!BC48+'[2]ШКОЛА пед'!BC49+'[2]ШКОЛА пед'!BC50+'[2]ШКОЛА пед'!BC51+'[2]ШКОЛА пед'!BC52+'[2]ШКОЛА пед'!BC53+'[2]ШКОЛА пед'!BC56+'[2]ШКОЛА пед'!BC57+'[2]ШКОЛА пед'!BC59+'[2]ШКОЛА пед'!BC61+'[2]ШКОЛА пед'!BC62+'[2]ШКОЛА пед'!BC63+'[2]ШКОЛА пед'!BC65+'[2]ШКОЛА пед'!BC66+'[2]ШКОЛА пед'!BC68+'[2]ШКОЛА пед'!BC69+'[2]ШКОЛА пед'!BC71+'[2]ШКОЛА пед'!BC76+'[2]ШКОЛА пед'!BC77+'[2]ШКОЛА пед'!BC78+'[2]ШКОЛА пед'!BC79+'[2]ШКОЛА пед'!BC80+'[2]ШКОЛА пед'!BC83+'[2]ШКОЛА пед'!BC85</f>
        <v>67487.358333333366</v>
      </c>
      <c r="BT20" s="1133"/>
      <c r="BU20" s="1133"/>
      <c r="BV20" s="1133"/>
      <c r="BW20" s="1133"/>
      <c r="BX20" s="1133"/>
      <c r="BY20" s="1133"/>
      <c r="BZ20" s="1134"/>
      <c r="CA20" s="1132">
        <f>'[2]ШКОЛА пед'!BL19+'[2]ШКОЛА пед'!BL20+'[2]ШКОЛА пед'!BL21+'[2]ШКОЛА пед'!BL24+'[2]ШКОЛА пед'!BL25+'[2]ШКОЛА пед'!BL26+'[2]ШКОЛА пед'!BL27+'[2]ШКОЛА пед'!BL28+'[2]ШКОЛА пед'!BL30+'[2]ШКОЛА пед'!BL31+'[2]ШКОЛА пед'!BL32+'[2]ШКОЛА пед'!BL33+'[2]ШКОЛА пед'!BL36+'[2]ШКОЛА пед'!BL37+'[2]ШКОЛА пед'!BL38+'[2]ШКОЛА пед'!BL40+'[2]ШКОЛА пед'!BL42+'[2]ШКОЛА пед'!BL43+'[2]ШКОЛА пед'!BL44+'[2]ШКОЛА пед'!BL46+'[2]ШКОЛА пед'!BL48+'[2]ШКОЛА пед'!BL49+'[2]ШКОЛА пед'!BL50+'[2]ШКОЛА пед'!BL51+'[2]ШКОЛА пед'!BL52+'[2]ШКОЛА пед'!BL53+'[2]ШКОЛА пед'!BL56+'[2]ШКОЛА пед'!BL57+'[2]ШКОЛА пед'!BL59+'[2]ШКОЛА пед'!BL61+'[2]ШКОЛА пед'!BL62+'[2]ШКОЛА пед'!BL63+'[2]ШКОЛА пед'!BL65+'[2]ШКОЛА пед'!BL66+'[2]ШКОЛА пед'!BL68+'[2]ШКОЛА пед'!BL69+'[2]ШКОЛА пед'!BL71+'[2]ШКОЛА пед'!BL76+'[2]ШКОЛА пед'!BL77+'[2]ШКОЛА пед'!BL78+'[2]ШКОЛА пед'!BL79+'[2]ШКОЛА пед'!BL80+'[2]ШКОЛА пед'!BL83+'[2]ШКОЛА пед'!BL85</f>
        <v>191808.99833333326</v>
      </c>
      <c r="CB20" s="1133"/>
      <c r="CC20" s="1133"/>
      <c r="CD20" s="1133"/>
      <c r="CE20" s="1133"/>
      <c r="CF20" s="1133"/>
      <c r="CG20" s="1133"/>
      <c r="CH20" s="1134"/>
      <c r="CI20" s="1132">
        <f>'[2]ШКОЛА пед'!BN19+'[2]ШКОЛА пед'!BN20+'[2]ШКОЛА пед'!BN21+'[2]ШКОЛА пед'!BN24+'[2]ШКОЛА пед'!BN25+'[2]ШКОЛА пед'!BN26+'[2]ШКОЛА пед'!BN27+'[2]ШКОЛА пед'!BN28+'[2]ШКОЛА пед'!BN30+'[2]ШКОЛА пед'!BN31+'[2]ШКОЛА пед'!BN32+'[2]ШКОЛА пед'!BN33+'[2]ШКОЛА пед'!BN36+'[2]ШКОЛА пед'!BN37+'[2]ШКОЛА пед'!BN38+'[2]ШКОЛА пед'!BN40+'[2]ШКОЛА пед'!BN42+'[2]ШКОЛА пед'!BN43+'[2]ШКОЛА пед'!BN44+'[2]ШКОЛА пед'!BN46+'[2]ШКОЛА пед'!BN48+'[2]ШКОЛА пед'!BN49+'[2]ШКОЛА пед'!BN50+'[2]ШКОЛА пед'!BN51+'[2]ШКОЛА пед'!BN52+'[2]ШКОЛА пед'!BN53+'[2]ШКОЛА пед'!BN56+'[2]ШКОЛА пед'!BN57+'[2]ШКОЛА пед'!BN59+'[2]ШКОЛА пед'!BN61+'[2]ШКОЛА пед'!BN62+'[2]ШКОЛА пед'!BN63+'[2]ШКОЛА пед'!BN65+'[2]ШКОЛА пед'!BN66+'[2]ШКОЛА пед'!BN68+'[2]ШКОЛА пед'!BN69+'[2]ШКОЛА пед'!BN71+'[2]ШКОЛА пед'!BN76+'[2]ШКОЛА пед'!BN77+'[2]ШКОЛА пед'!BN78+'[2]ШКОЛА пед'!BN79+'[2]ШКОЛА пед'!BN80+'[2]ШКОЛА пед'!BN83+'[2]ШКОЛА пед'!BN85</f>
        <v>255745.3311111111</v>
      </c>
      <c r="CJ20" s="1133"/>
      <c r="CK20" s="1133"/>
      <c r="CL20" s="1133"/>
      <c r="CM20" s="1133"/>
      <c r="CN20" s="1133"/>
      <c r="CO20" s="1133"/>
      <c r="CP20" s="1134"/>
      <c r="CQ20" s="1141">
        <f>BC20+BK20+BS20+CA20+CI20</f>
        <v>768726.32666666666</v>
      </c>
      <c r="CR20" s="1141"/>
      <c r="CS20" s="1141"/>
      <c r="CT20" s="1141"/>
      <c r="CU20" s="1141"/>
      <c r="CV20" s="1141"/>
      <c r="CW20" s="1141"/>
      <c r="CX20" s="175">
        <f>AI20*AR20</f>
        <v>299.64000000000004</v>
      </c>
      <c r="CY20" s="176">
        <v>4.3</v>
      </c>
      <c r="CZ20" s="177">
        <f>CQ20/(CX20*CY20)</f>
        <v>596.62783453839688</v>
      </c>
    </row>
    <row r="21" spans="1:256" s="174" customFormat="1" ht="26.25" customHeight="1">
      <c r="A21" s="1110"/>
      <c r="B21" s="1111"/>
      <c r="C21" s="1111"/>
      <c r="D21" s="1111"/>
      <c r="E21" s="1111"/>
      <c r="F21" s="1111"/>
      <c r="G21" s="1111"/>
      <c r="H21" s="1111"/>
      <c r="I21" s="1111"/>
      <c r="J21" s="1111"/>
      <c r="K21" s="1111"/>
      <c r="L21" s="1111"/>
      <c r="M21" s="1111"/>
      <c r="N21" s="1112"/>
      <c r="O21" s="1113"/>
      <c r="P21" s="1114"/>
      <c r="Q21" s="1114"/>
      <c r="R21" s="1115"/>
      <c r="S21" s="1116" t="s">
        <v>223</v>
      </c>
      <c r="T21" s="1117"/>
      <c r="U21" s="1117"/>
      <c r="V21" s="1117"/>
      <c r="W21" s="1117"/>
      <c r="X21" s="1117"/>
      <c r="Y21" s="1117"/>
      <c r="Z21" s="1117"/>
      <c r="AA21" s="1117"/>
      <c r="AB21" s="1117"/>
      <c r="AC21" s="1117"/>
      <c r="AD21" s="1117"/>
      <c r="AE21" s="1117"/>
      <c r="AF21" s="1117"/>
      <c r="AG21" s="1117"/>
      <c r="AH21" s="1118"/>
      <c r="AI21" s="1119">
        <f>'[7]ШКОЛА пед'!K33</f>
        <v>18</v>
      </c>
      <c r="AJ21" s="1120"/>
      <c r="AK21" s="1120"/>
      <c r="AL21" s="1120"/>
      <c r="AM21" s="1120"/>
      <c r="AN21" s="1120"/>
      <c r="AO21" s="1120"/>
      <c r="AP21" s="1120"/>
      <c r="AQ21" s="1121"/>
      <c r="AR21" s="1122">
        <f>'[2]ШКОЛА пед'!L22+'[2]ШКОЛА пед'!L34+'[2]ШКОЛА пед'!L45+'[2]ШКОЛА пед'!L54+'[2]ШКОЛА пед'!L64+'[2]ШКОЛА пед'!L72+'[2]ШКОЛА пед'!L81+'[2]ШКОЛА пед'!L84</f>
        <v>1.0566666666666666</v>
      </c>
      <c r="AS21" s="1123"/>
      <c r="AT21" s="1123"/>
      <c r="AU21" s="1123"/>
      <c r="AV21" s="1123"/>
      <c r="AW21" s="1123"/>
      <c r="AX21" s="1123"/>
      <c r="AY21" s="1123"/>
      <c r="AZ21" s="1123"/>
      <c r="BA21" s="1123"/>
      <c r="BB21" s="1124"/>
      <c r="BC21" s="1132">
        <f>'[2]ШКОЛА пед'!P22+'[2]ШКОЛА пед'!P34+'[2]ШКОЛА пед'!P45+'[2]ШКОЛА пед'!P54+'[2]ШКОЛА пед'!P64+'[2]ШКОЛА пед'!P72+'[2]ШКОЛА пед'!P81+'[2]ШКОЛА пед'!P84</f>
        <v>13818.841999999999</v>
      </c>
      <c r="BD21" s="1133"/>
      <c r="BE21" s="1133"/>
      <c r="BF21" s="1133"/>
      <c r="BG21" s="1133"/>
      <c r="BH21" s="1133"/>
      <c r="BI21" s="1133"/>
      <c r="BJ21" s="1134"/>
      <c r="BK21" s="1132">
        <f>'[2]ШКОЛА пед'!X22+'[2]ШКОЛА пед'!X34+'[2]ШКОЛА пед'!X39+'[2]ШКОЛА пед'!X45+'[2]ШКОЛА пед'!X54+'[2]ШКОЛА пед'!X58+'[2]ШКОЛА пед'!X64+'[2]ШКОЛА пед'!X72+'[2]ШКОЛА пед'!X81+'[2]ШКОЛА пед'!X84</f>
        <v>2564.9422222222224</v>
      </c>
      <c r="BL21" s="1133"/>
      <c r="BM21" s="1133"/>
      <c r="BN21" s="1133"/>
      <c r="BO21" s="1133"/>
      <c r="BP21" s="1133"/>
      <c r="BQ21" s="1133"/>
      <c r="BR21" s="1134"/>
      <c r="BS21" s="1132">
        <f>'[2]ШКОЛА пед'!BC22+'[2]ШКОЛА пед'!BC34+'[2]ШКОЛА пед'!BC39+'[2]ШКОЛА пед'!BC45+'[2]ШКОЛА пед'!BC54+'[2]ШКОЛА пед'!BC58+'[2]ШКОЛА пед'!BC64+'[2]ШКОЛА пед'!BC72+'[2]ШКОЛА пед'!BC81+'[2]ШКОЛА пед'!BC84</f>
        <v>2204.0200000000004</v>
      </c>
      <c r="BT21" s="1133"/>
      <c r="BU21" s="1133"/>
      <c r="BV21" s="1133"/>
      <c r="BW21" s="1133"/>
      <c r="BX21" s="1133"/>
      <c r="BY21" s="1133"/>
      <c r="BZ21" s="1134"/>
      <c r="CA21" s="1132">
        <f>'[2]ШКОЛА пед'!BL22+'[2]ШКОЛА пед'!BL34+'[2]ШКОЛА пед'!BL39+'[2]ШКОЛА пед'!BL45+'[2]ШКОЛА пед'!BL54+'[2]ШКОЛА пед'!BL58+'[2]ШКОЛА пед'!BL64+'[2]ШКОЛА пед'!BL72+'[2]ШКОЛА пед'!BL81+'[2]ШКОЛА пед'!BL84</f>
        <v>12046.882533333335</v>
      </c>
      <c r="CB21" s="1133"/>
      <c r="CC21" s="1133"/>
      <c r="CD21" s="1133"/>
      <c r="CE21" s="1133"/>
      <c r="CF21" s="1133"/>
      <c r="CG21" s="1133"/>
      <c r="CH21" s="1134"/>
      <c r="CI21" s="1132">
        <f>'[2]ШКОЛА пед'!BN22+'[2]ШКОЛА пед'!BN34+'[2]ШКОЛА пед'!BN39+'[2]ШКОЛА пед'!BN45+'[2]ШКОЛА пед'!BN54+'[2]ШКОЛА пед'!BN58+'[2]ШКОЛА пед'!BN64+'[2]ШКОЛА пед'!BN72+'[2]ШКОЛА пед'!BN81+'[2]ШКОЛА пед'!BN84</f>
        <v>16062.510044444447</v>
      </c>
      <c r="CJ21" s="1133"/>
      <c r="CK21" s="1133"/>
      <c r="CL21" s="1133"/>
      <c r="CM21" s="1133"/>
      <c r="CN21" s="1133"/>
      <c r="CO21" s="1133"/>
      <c r="CP21" s="1134"/>
      <c r="CQ21" s="1141">
        <f t="shared" ref="CQ21:CQ26" si="0">BC21+BK21+BS21+CA21+CI21</f>
        <v>46697.196800000005</v>
      </c>
      <c r="CR21" s="1141"/>
      <c r="CS21" s="1141"/>
      <c r="CT21" s="1141"/>
      <c r="CU21" s="1141"/>
      <c r="CV21" s="1141"/>
      <c r="CW21" s="1141"/>
      <c r="CX21" s="175">
        <f>AI21*AR21</f>
        <v>19.02</v>
      </c>
      <c r="CY21" s="176">
        <v>4.3</v>
      </c>
      <c r="CZ21" s="177">
        <f t="shared" ref="CZ21:CZ28" si="1">CQ21/(CX21*CY21)</f>
        <v>570.96809722935473</v>
      </c>
    </row>
    <row r="22" spans="1:256" s="174" customFormat="1" ht="15.75">
      <c r="A22" s="1150"/>
      <c r="B22" s="1151"/>
      <c r="C22" s="1151"/>
      <c r="D22" s="1151"/>
      <c r="E22" s="1151"/>
      <c r="F22" s="1151"/>
      <c r="G22" s="1151"/>
      <c r="H22" s="1151"/>
      <c r="I22" s="1151"/>
      <c r="J22" s="1151"/>
      <c r="K22" s="1151"/>
      <c r="L22" s="1151"/>
      <c r="M22" s="1151"/>
      <c r="N22" s="1152"/>
      <c r="O22" s="1153"/>
      <c r="P22" s="1154"/>
      <c r="Q22" s="1154"/>
      <c r="R22" s="1155"/>
      <c r="S22" s="1129" t="str">
        <f>'[5]ШКОЛА пед'!C68</f>
        <v>Педагог организатор</v>
      </c>
      <c r="T22" s="1117"/>
      <c r="U22" s="1117"/>
      <c r="V22" s="1117"/>
      <c r="W22" s="1117"/>
      <c r="X22" s="1117"/>
      <c r="Y22" s="1117"/>
      <c r="Z22" s="1117"/>
      <c r="AA22" s="1117"/>
      <c r="AB22" s="1117"/>
      <c r="AC22" s="1117"/>
      <c r="AD22" s="1117"/>
      <c r="AE22" s="1117"/>
      <c r="AF22" s="1117"/>
      <c r="AG22" s="1117"/>
      <c r="AH22" s="1118"/>
      <c r="AI22" s="1122">
        <f>'[5]ШКОЛА пед'!K68</f>
        <v>18</v>
      </c>
      <c r="AJ22" s="1148"/>
      <c r="AK22" s="1148"/>
      <c r="AL22" s="1148"/>
      <c r="AM22" s="1148"/>
      <c r="AN22" s="1148"/>
      <c r="AO22" s="1148"/>
      <c r="AP22" s="1148"/>
      <c r="AQ22" s="1149"/>
      <c r="AR22" s="1122">
        <f>'[2]ШКОЛА пед'!L89</f>
        <v>0.5</v>
      </c>
      <c r="AS22" s="1123"/>
      <c r="AT22" s="1123"/>
      <c r="AU22" s="1123"/>
      <c r="AV22" s="1123"/>
      <c r="AW22" s="1123"/>
      <c r="AX22" s="1123"/>
      <c r="AY22" s="1123"/>
      <c r="AZ22" s="1123"/>
      <c r="BA22" s="1123"/>
      <c r="BB22" s="1124"/>
      <c r="BC22" s="1132">
        <f>'[2]ШКОЛА пед'!P89</f>
        <v>5296.7250000000004</v>
      </c>
      <c r="BD22" s="1133"/>
      <c r="BE22" s="1133"/>
      <c r="BF22" s="1133"/>
      <c r="BG22" s="1133"/>
      <c r="BH22" s="1133"/>
      <c r="BI22" s="1133"/>
      <c r="BJ22" s="1134"/>
      <c r="BK22" s="1132">
        <f>'[2]ШКОЛА пед'!X89</f>
        <v>980.875</v>
      </c>
      <c r="BL22" s="1133"/>
      <c r="BM22" s="1133"/>
      <c r="BN22" s="1133"/>
      <c r="BO22" s="1133"/>
      <c r="BP22" s="1133"/>
      <c r="BQ22" s="1133"/>
      <c r="BR22" s="1134"/>
      <c r="BS22" s="1132">
        <f>'[2]ШКОЛА пед'!BC89</f>
        <v>588.52499999999998</v>
      </c>
      <c r="BT22" s="1133"/>
      <c r="BU22" s="1133"/>
      <c r="BV22" s="1133"/>
      <c r="BW22" s="1133"/>
      <c r="BX22" s="1133"/>
      <c r="BY22" s="1133"/>
      <c r="BZ22" s="1134"/>
      <c r="CA22" s="1132">
        <f>'[2]ШКОЛА пед'!BL89</f>
        <v>4119.6750000000002</v>
      </c>
      <c r="CB22" s="1133"/>
      <c r="CC22" s="1133"/>
      <c r="CD22" s="1133"/>
      <c r="CE22" s="1133"/>
      <c r="CF22" s="1133"/>
      <c r="CG22" s="1133"/>
      <c r="CH22" s="1134"/>
      <c r="CI22" s="1132">
        <f>'[2]ШКОЛА пед'!BN89</f>
        <v>5492.9000000000005</v>
      </c>
      <c r="CJ22" s="1133"/>
      <c r="CK22" s="1133"/>
      <c r="CL22" s="1133"/>
      <c r="CM22" s="1133"/>
      <c r="CN22" s="1133"/>
      <c r="CO22" s="1133"/>
      <c r="CP22" s="1134"/>
      <c r="CQ22" s="1141">
        <f t="shared" si="0"/>
        <v>16478.7</v>
      </c>
      <c r="CR22" s="1141"/>
      <c r="CS22" s="1141"/>
      <c r="CT22" s="1141"/>
      <c r="CU22" s="1141"/>
      <c r="CV22" s="1141"/>
      <c r="CW22" s="1141"/>
      <c r="CX22" s="175">
        <f>AI22*AR22</f>
        <v>9</v>
      </c>
      <c r="CY22" s="176">
        <v>4.3</v>
      </c>
      <c r="CZ22" s="177">
        <f t="shared" si="1"/>
        <v>425.80620155038764</v>
      </c>
      <c r="DA22" s="164"/>
      <c r="DB22" s="164"/>
      <c r="DC22" s="164"/>
      <c r="DD22" s="164"/>
      <c r="DE22" s="164"/>
      <c r="DF22" s="164"/>
      <c r="DG22" s="164"/>
      <c r="DH22" s="164"/>
      <c r="DI22" s="164"/>
      <c r="DJ22" s="164"/>
      <c r="DK22" s="164"/>
      <c r="DL22" s="164"/>
      <c r="DM22" s="164"/>
      <c r="DN22" s="164"/>
      <c r="DO22" s="164"/>
      <c r="DP22" s="164"/>
      <c r="DQ22" s="164"/>
      <c r="DR22" s="164"/>
      <c r="DS22" s="164"/>
      <c r="DT22" s="164"/>
      <c r="DU22" s="164"/>
      <c r="DV22" s="164"/>
      <c r="DW22" s="164"/>
      <c r="DX22" s="164"/>
      <c r="DY22" s="164"/>
      <c r="DZ22" s="164"/>
      <c r="EA22" s="164"/>
      <c r="EB22" s="164"/>
      <c r="EC22" s="164"/>
      <c r="ED22" s="164"/>
      <c r="EE22" s="164"/>
      <c r="EF22" s="164"/>
      <c r="EG22" s="164"/>
      <c r="EH22" s="164"/>
      <c r="EI22" s="164"/>
      <c r="EJ22" s="164"/>
      <c r="EK22" s="164"/>
      <c r="EL22" s="164"/>
      <c r="EM22" s="164"/>
      <c r="EN22" s="164"/>
      <c r="EO22" s="164"/>
      <c r="EP22" s="164"/>
      <c r="EQ22" s="164"/>
      <c r="ER22" s="164"/>
      <c r="ES22" s="164"/>
      <c r="ET22" s="164"/>
      <c r="EU22" s="164"/>
      <c r="EV22" s="164"/>
      <c r="EW22" s="164"/>
      <c r="EX22" s="164"/>
      <c r="EY22" s="164"/>
      <c r="EZ22" s="164"/>
      <c r="FA22" s="164"/>
      <c r="FB22" s="164"/>
      <c r="FC22" s="164"/>
      <c r="FD22" s="164"/>
      <c r="FE22" s="164"/>
      <c r="FF22" s="164"/>
      <c r="FG22" s="164"/>
      <c r="FH22" s="164"/>
      <c r="FI22" s="164"/>
      <c r="FJ22" s="164"/>
      <c r="FK22" s="164"/>
      <c r="FL22" s="164"/>
      <c r="FM22" s="164"/>
      <c r="FN22" s="164"/>
      <c r="FO22" s="164"/>
      <c r="FP22" s="164"/>
      <c r="FQ22" s="164"/>
      <c r="FR22" s="164"/>
      <c r="FS22" s="164"/>
      <c r="FT22" s="164"/>
      <c r="FU22" s="164"/>
      <c r="FV22" s="164"/>
      <c r="FW22" s="164"/>
      <c r="FX22" s="164"/>
      <c r="FY22" s="164"/>
      <c r="FZ22" s="164"/>
      <c r="GA22" s="164"/>
      <c r="GB22" s="164"/>
      <c r="GC22" s="164"/>
      <c r="GD22" s="164"/>
      <c r="GE22" s="164"/>
      <c r="GF22" s="164"/>
      <c r="GG22" s="164"/>
      <c r="GH22" s="164"/>
      <c r="GI22" s="164"/>
      <c r="GJ22" s="164"/>
      <c r="GK22" s="164"/>
      <c r="GL22" s="164"/>
      <c r="GM22" s="164"/>
      <c r="GN22" s="164"/>
      <c r="GO22" s="164"/>
      <c r="GP22" s="164"/>
      <c r="GQ22" s="164"/>
      <c r="GR22" s="164"/>
      <c r="GS22" s="164"/>
      <c r="GT22" s="164"/>
      <c r="GU22" s="164"/>
      <c r="GV22" s="164"/>
      <c r="GW22" s="164"/>
      <c r="GX22" s="164"/>
      <c r="GY22" s="164"/>
      <c r="GZ22" s="164"/>
      <c r="HA22" s="164"/>
      <c r="HB22" s="164"/>
      <c r="HC22" s="164"/>
      <c r="HD22" s="164"/>
      <c r="HE22" s="164"/>
      <c r="HF22" s="164"/>
      <c r="HG22" s="164"/>
      <c r="HH22" s="164"/>
      <c r="HI22" s="164"/>
      <c r="HJ22" s="164"/>
      <c r="HK22" s="164"/>
      <c r="HL22" s="164"/>
      <c r="HM22" s="164"/>
      <c r="HN22" s="164"/>
      <c r="HO22" s="164"/>
      <c r="HP22" s="164"/>
      <c r="HQ22" s="164"/>
      <c r="HR22" s="164"/>
      <c r="HS22" s="164"/>
      <c r="HT22" s="164"/>
      <c r="HU22" s="164"/>
      <c r="HV22" s="164"/>
      <c r="HW22" s="164"/>
      <c r="HX22" s="164"/>
      <c r="HY22" s="164"/>
      <c r="HZ22" s="164"/>
      <c r="IA22" s="164"/>
      <c r="IB22" s="164"/>
      <c r="IC22" s="164"/>
      <c r="ID22" s="164"/>
      <c r="IE22" s="164"/>
      <c r="IF22" s="164"/>
      <c r="IG22" s="164"/>
      <c r="IH22" s="164"/>
      <c r="II22" s="164"/>
      <c r="IJ22" s="164"/>
      <c r="IK22" s="164"/>
      <c r="IL22" s="164"/>
      <c r="IM22" s="164"/>
      <c r="IN22" s="164"/>
      <c r="IO22" s="164"/>
      <c r="IP22" s="164"/>
      <c r="IQ22" s="164"/>
      <c r="IR22" s="164"/>
      <c r="IS22" s="164"/>
      <c r="IT22" s="164"/>
      <c r="IU22" s="164"/>
      <c r="IV22" s="164"/>
    </row>
    <row r="23" spans="1:256" s="164" customFormat="1" ht="15.75" customHeight="1">
      <c r="A23" s="1142"/>
      <c r="B23" s="1143"/>
      <c r="C23" s="1143"/>
      <c r="D23" s="1143"/>
      <c r="E23" s="1143"/>
      <c r="F23" s="1143"/>
      <c r="G23" s="1143"/>
      <c r="H23" s="1143"/>
      <c r="I23" s="1143"/>
      <c r="J23" s="1143"/>
      <c r="K23" s="1143"/>
      <c r="L23" s="1143"/>
      <c r="M23" s="1143"/>
      <c r="N23" s="1144"/>
      <c r="O23" s="1145"/>
      <c r="P23" s="1146"/>
      <c r="Q23" s="1146"/>
      <c r="R23" s="1147"/>
      <c r="S23" s="1129" t="str">
        <f>'[5]ШКОЛА пед'!C69</f>
        <v>Социальный педагог</v>
      </c>
      <c r="T23" s="1117"/>
      <c r="U23" s="1117"/>
      <c r="V23" s="1117"/>
      <c r="W23" s="1117"/>
      <c r="X23" s="1117"/>
      <c r="Y23" s="1117"/>
      <c r="Z23" s="1117"/>
      <c r="AA23" s="1117"/>
      <c r="AB23" s="1117"/>
      <c r="AC23" s="1117"/>
      <c r="AD23" s="1117"/>
      <c r="AE23" s="1117"/>
      <c r="AF23" s="1117"/>
      <c r="AG23" s="1117"/>
      <c r="AH23" s="1118"/>
      <c r="AI23" s="1122">
        <f>'[5]ШКОЛА пед'!K69</f>
        <v>18</v>
      </c>
      <c r="AJ23" s="1148"/>
      <c r="AK23" s="1148"/>
      <c r="AL23" s="1148"/>
      <c r="AM23" s="1148"/>
      <c r="AN23" s="1148"/>
      <c r="AO23" s="1148"/>
      <c r="AP23" s="1148"/>
      <c r="AQ23" s="1149"/>
      <c r="AR23" s="1122">
        <f>'[2]ШКОЛА пед'!L90</f>
        <v>0.3</v>
      </c>
      <c r="AS23" s="1123"/>
      <c r="AT23" s="1123"/>
      <c r="AU23" s="1123"/>
      <c r="AV23" s="1123"/>
      <c r="AW23" s="1123"/>
      <c r="AX23" s="1123"/>
      <c r="AY23" s="1123"/>
      <c r="AZ23" s="1123"/>
      <c r="BA23" s="1123"/>
      <c r="BB23" s="1124"/>
      <c r="BC23" s="1132">
        <f>'[2]ШКОЛА пед'!P90</f>
        <v>3621.51</v>
      </c>
      <c r="BD23" s="1133"/>
      <c r="BE23" s="1133"/>
      <c r="BF23" s="1133"/>
      <c r="BG23" s="1133"/>
      <c r="BH23" s="1133"/>
      <c r="BI23" s="1133"/>
      <c r="BJ23" s="1134"/>
      <c r="BK23" s="1132">
        <f>'[2]ШКОЛА пед'!X90</f>
        <v>670.65</v>
      </c>
      <c r="BL23" s="1133"/>
      <c r="BM23" s="1133"/>
      <c r="BN23" s="1133"/>
      <c r="BO23" s="1133"/>
      <c r="BP23" s="1133"/>
      <c r="BQ23" s="1133"/>
      <c r="BR23" s="1134"/>
      <c r="BS23" s="1132">
        <f>'[2]ШКОЛА пед'!BC90</f>
        <v>134.13</v>
      </c>
      <c r="BT23" s="1133"/>
      <c r="BU23" s="1133"/>
      <c r="BV23" s="1133"/>
      <c r="BW23" s="1133"/>
      <c r="BX23" s="1133"/>
      <c r="BY23" s="1133"/>
      <c r="BZ23" s="1134"/>
      <c r="CA23" s="1132">
        <f>'[2]ШКОЛА пед'!BL90</f>
        <v>2655.7739999999999</v>
      </c>
      <c r="CB23" s="1133"/>
      <c r="CC23" s="1133"/>
      <c r="CD23" s="1133"/>
      <c r="CE23" s="1133"/>
      <c r="CF23" s="1133"/>
      <c r="CG23" s="1133"/>
      <c r="CH23" s="1134"/>
      <c r="CI23" s="1132">
        <f>'[2]ШКОЛА пед'!BN90</f>
        <v>3541.0320000000002</v>
      </c>
      <c r="CJ23" s="1133"/>
      <c r="CK23" s="1133"/>
      <c r="CL23" s="1133"/>
      <c r="CM23" s="1133"/>
      <c r="CN23" s="1133"/>
      <c r="CO23" s="1133"/>
      <c r="CP23" s="1134"/>
      <c r="CQ23" s="1141">
        <f t="shared" si="0"/>
        <v>10623.096000000001</v>
      </c>
      <c r="CR23" s="1141"/>
      <c r="CS23" s="1141"/>
      <c r="CT23" s="1141"/>
      <c r="CU23" s="1141"/>
      <c r="CV23" s="1141"/>
      <c r="CW23" s="1141"/>
      <c r="CX23" s="175">
        <f>AI23*AR23</f>
        <v>5.3999999999999995</v>
      </c>
      <c r="CY23" s="176">
        <v>4.3</v>
      </c>
      <c r="CZ23" s="177">
        <f t="shared" si="1"/>
        <v>457.49767441860479</v>
      </c>
      <c r="DA23" s="178"/>
      <c r="DB23" s="178"/>
      <c r="DC23" s="178"/>
      <c r="DD23" s="178"/>
      <c r="DE23" s="178"/>
      <c r="DF23" s="178"/>
      <c r="DG23" s="178"/>
      <c r="DH23" s="178"/>
      <c r="DI23" s="178"/>
      <c r="DJ23" s="178"/>
      <c r="DK23" s="178"/>
      <c r="DL23" s="178"/>
      <c r="DM23" s="178"/>
      <c r="DN23" s="178"/>
      <c r="DO23" s="178"/>
      <c r="DP23" s="178"/>
      <c r="DQ23" s="178"/>
      <c r="DR23" s="178"/>
      <c r="DS23" s="178"/>
      <c r="DT23" s="178"/>
      <c r="DU23" s="178"/>
      <c r="DV23" s="178"/>
      <c r="DW23" s="178"/>
      <c r="DX23" s="178"/>
      <c r="DY23" s="178"/>
      <c r="DZ23" s="178"/>
      <c r="EA23" s="178"/>
      <c r="EB23" s="178"/>
      <c r="EC23" s="178"/>
      <c r="ED23" s="178"/>
      <c r="EE23" s="178"/>
      <c r="EF23" s="178"/>
      <c r="EG23" s="178"/>
      <c r="EH23" s="178"/>
      <c r="EI23" s="178"/>
      <c r="EJ23" s="178"/>
      <c r="EK23" s="178"/>
      <c r="EL23" s="178"/>
      <c r="EM23" s="178"/>
      <c r="EN23" s="178"/>
      <c r="EO23" s="178"/>
      <c r="EP23" s="178"/>
      <c r="EQ23" s="178"/>
      <c r="ER23" s="178"/>
      <c r="ES23" s="178"/>
      <c r="ET23" s="178"/>
      <c r="EU23" s="178"/>
      <c r="EV23" s="178"/>
      <c r="EW23" s="178"/>
      <c r="EX23" s="178"/>
      <c r="EY23" s="178"/>
      <c r="EZ23" s="178"/>
      <c r="FA23" s="178"/>
      <c r="FB23" s="178"/>
      <c r="FC23" s="178"/>
      <c r="FD23" s="178"/>
      <c r="FE23" s="178"/>
      <c r="FF23" s="178"/>
      <c r="FG23" s="178"/>
      <c r="FH23" s="178"/>
      <c r="FI23" s="178"/>
      <c r="FJ23" s="178"/>
      <c r="FK23" s="178"/>
      <c r="FL23" s="178"/>
      <c r="FM23" s="178"/>
      <c r="FN23" s="178"/>
      <c r="FO23" s="178"/>
      <c r="FP23" s="178"/>
      <c r="FQ23" s="178"/>
      <c r="FR23" s="178"/>
      <c r="FS23" s="178"/>
      <c r="FT23" s="178"/>
      <c r="FU23" s="178"/>
      <c r="FV23" s="178"/>
      <c r="FW23" s="178"/>
      <c r="FX23" s="178"/>
      <c r="FY23" s="178"/>
      <c r="FZ23" s="178"/>
      <c r="GA23" s="178"/>
      <c r="GB23" s="178"/>
      <c r="GC23" s="178"/>
      <c r="GD23" s="178"/>
      <c r="GE23" s="178"/>
      <c r="GF23" s="178"/>
      <c r="GG23" s="178"/>
      <c r="GH23" s="178"/>
      <c r="GI23" s="178"/>
      <c r="GJ23" s="178"/>
      <c r="GK23" s="178"/>
      <c r="GL23" s="178"/>
      <c r="GM23" s="178"/>
      <c r="GN23" s="178"/>
      <c r="GO23" s="178"/>
      <c r="GP23" s="178"/>
      <c r="GQ23" s="178"/>
      <c r="GR23" s="178"/>
      <c r="GS23" s="178"/>
      <c r="GT23" s="178"/>
      <c r="GU23" s="178"/>
      <c r="GV23" s="178"/>
      <c r="GW23" s="178"/>
      <c r="GX23" s="178"/>
      <c r="GY23" s="178"/>
      <c r="GZ23" s="178"/>
      <c r="HA23" s="178"/>
      <c r="HB23" s="178"/>
      <c r="HC23" s="178"/>
      <c r="HD23" s="178"/>
      <c r="HE23" s="178"/>
      <c r="HF23" s="178"/>
      <c r="HG23" s="178"/>
      <c r="HH23" s="178"/>
      <c r="HI23" s="178"/>
      <c r="HJ23" s="178"/>
      <c r="HK23" s="178"/>
      <c r="HL23" s="178"/>
      <c r="HM23" s="178"/>
      <c r="HN23" s="178"/>
      <c r="HO23" s="178"/>
      <c r="HP23" s="178"/>
      <c r="HQ23" s="178"/>
      <c r="HR23" s="178"/>
      <c r="HS23" s="178"/>
      <c r="HT23" s="178"/>
      <c r="HU23" s="178"/>
      <c r="HV23" s="178"/>
      <c r="HW23" s="178"/>
      <c r="HX23" s="178"/>
      <c r="HY23" s="178"/>
      <c r="HZ23" s="178"/>
      <c r="IA23" s="178"/>
      <c r="IB23" s="178"/>
      <c r="IC23" s="178"/>
      <c r="ID23" s="178"/>
      <c r="IE23" s="178"/>
      <c r="IF23" s="178"/>
      <c r="IG23" s="178"/>
      <c r="IH23" s="178"/>
      <c r="II23" s="178"/>
      <c r="IJ23" s="178"/>
      <c r="IK23" s="178"/>
      <c r="IL23" s="178"/>
      <c r="IM23" s="178"/>
      <c r="IN23" s="178"/>
      <c r="IO23" s="178"/>
      <c r="IP23" s="178"/>
      <c r="IQ23" s="178"/>
      <c r="IR23" s="178"/>
      <c r="IS23" s="178"/>
      <c r="IT23" s="178"/>
      <c r="IU23" s="178"/>
      <c r="IV23" s="178"/>
    </row>
    <row r="24" spans="1:256" s="174" customFormat="1" ht="15.75">
      <c r="A24" s="1098"/>
      <c r="B24" s="1148"/>
      <c r="C24" s="1148"/>
      <c r="D24" s="1148"/>
      <c r="E24" s="1148"/>
      <c r="F24" s="1148"/>
      <c r="G24" s="1148"/>
      <c r="H24" s="1148"/>
      <c r="I24" s="1148"/>
      <c r="J24" s="1148"/>
      <c r="K24" s="1148"/>
      <c r="L24" s="1148"/>
      <c r="M24" s="1148"/>
      <c r="N24" s="1149"/>
      <c r="O24" s="1153"/>
      <c r="P24" s="1154"/>
      <c r="Q24" s="1154"/>
      <c r="R24" s="1155"/>
      <c r="S24" s="1129" t="str">
        <f>'[5]ШКОЛА пед'!C70</f>
        <v>Педагог-библиотекарь</v>
      </c>
      <c r="T24" s="1156"/>
      <c r="U24" s="1156"/>
      <c r="V24" s="1156"/>
      <c r="W24" s="1156"/>
      <c r="X24" s="1156"/>
      <c r="Y24" s="1156"/>
      <c r="Z24" s="1156"/>
      <c r="AA24" s="1156"/>
      <c r="AB24" s="1156"/>
      <c r="AC24" s="1156"/>
      <c r="AD24" s="1156"/>
      <c r="AE24" s="1156"/>
      <c r="AF24" s="1156"/>
      <c r="AG24" s="1156"/>
      <c r="AH24" s="1157"/>
      <c r="AI24" s="1122">
        <f>'[5]ШКОЛА пед'!K70</f>
        <v>18</v>
      </c>
      <c r="AJ24" s="1123"/>
      <c r="AK24" s="1123"/>
      <c r="AL24" s="1123"/>
      <c r="AM24" s="1123"/>
      <c r="AN24" s="1123"/>
      <c r="AO24" s="1123"/>
      <c r="AP24" s="1123"/>
      <c r="AQ24" s="1124"/>
      <c r="AR24" s="1122">
        <f>'[2]ШКОЛА пед'!L91</f>
        <v>0.5</v>
      </c>
      <c r="AS24" s="1123"/>
      <c r="AT24" s="1123"/>
      <c r="AU24" s="1123"/>
      <c r="AV24" s="1123"/>
      <c r="AW24" s="1123"/>
      <c r="AX24" s="1123"/>
      <c r="AY24" s="1123"/>
      <c r="AZ24" s="1123"/>
      <c r="BA24" s="1123"/>
      <c r="BB24" s="1124"/>
      <c r="BC24" s="1132">
        <f>'[2]ШКОЛА пед'!P91</f>
        <v>6706.5</v>
      </c>
      <c r="BD24" s="1133"/>
      <c r="BE24" s="1133"/>
      <c r="BF24" s="1133"/>
      <c r="BG24" s="1133"/>
      <c r="BH24" s="1133"/>
      <c r="BI24" s="1133"/>
      <c r="BJ24" s="1134"/>
      <c r="BK24" s="1132">
        <f>'[2]ШКОЛА пед'!X91</f>
        <v>1117.75</v>
      </c>
      <c r="BL24" s="1133"/>
      <c r="BM24" s="1133"/>
      <c r="BN24" s="1133"/>
      <c r="BO24" s="1133"/>
      <c r="BP24" s="1133"/>
      <c r="BQ24" s="1133"/>
      <c r="BR24" s="1134"/>
      <c r="BS24" s="1132">
        <f>'[2]ШКОЛА пед'!BC91</f>
        <v>1117.75</v>
      </c>
      <c r="BT24" s="1133"/>
      <c r="BU24" s="1133"/>
      <c r="BV24" s="1133"/>
      <c r="BW24" s="1133"/>
      <c r="BX24" s="1133"/>
      <c r="BY24" s="1133"/>
      <c r="BZ24" s="1134"/>
      <c r="CA24" s="1132">
        <f>'[2]ШКОЛА пед'!BL91</f>
        <v>5365.2</v>
      </c>
      <c r="CB24" s="1133"/>
      <c r="CC24" s="1133"/>
      <c r="CD24" s="1133"/>
      <c r="CE24" s="1133"/>
      <c r="CF24" s="1133"/>
      <c r="CG24" s="1133"/>
      <c r="CH24" s="1134"/>
      <c r="CI24" s="1132">
        <f>'[2]ШКОЛА пед'!BN91</f>
        <v>7153.6</v>
      </c>
      <c r="CJ24" s="1133"/>
      <c r="CK24" s="1133"/>
      <c r="CL24" s="1133"/>
      <c r="CM24" s="1133"/>
      <c r="CN24" s="1133"/>
      <c r="CO24" s="1133"/>
      <c r="CP24" s="1134"/>
      <c r="CQ24" s="1141">
        <f t="shared" si="0"/>
        <v>21460.800000000003</v>
      </c>
      <c r="CR24" s="1141"/>
      <c r="CS24" s="1141"/>
      <c r="CT24" s="1141"/>
      <c r="CU24" s="1141"/>
      <c r="CV24" s="1141"/>
      <c r="CW24" s="1141"/>
      <c r="CX24" s="175">
        <f t="shared" ref="CX24:CX25" si="2">AI24*AR24</f>
        <v>9</v>
      </c>
      <c r="CY24" s="176">
        <v>4.3</v>
      </c>
      <c r="CZ24" s="177">
        <f t="shared" si="1"/>
        <v>554.54263565891483</v>
      </c>
      <c r="DA24" s="164"/>
      <c r="DB24" s="164"/>
      <c r="DC24" s="164"/>
      <c r="DD24" s="164"/>
      <c r="DE24" s="164"/>
      <c r="DF24" s="164"/>
      <c r="DG24" s="164"/>
      <c r="DH24" s="164"/>
      <c r="DI24" s="164"/>
      <c r="DJ24" s="164"/>
      <c r="DK24" s="164"/>
      <c r="DL24" s="164"/>
      <c r="DM24" s="164"/>
      <c r="DN24" s="164"/>
      <c r="DO24" s="164"/>
      <c r="DP24" s="164"/>
      <c r="DQ24" s="164"/>
      <c r="DR24" s="164"/>
      <c r="DS24" s="164"/>
      <c r="DT24" s="164"/>
      <c r="DU24" s="164"/>
      <c r="DV24" s="164"/>
      <c r="DW24" s="164"/>
      <c r="DX24" s="164"/>
      <c r="DY24" s="164"/>
      <c r="DZ24" s="164"/>
      <c r="EA24" s="164"/>
      <c r="EB24" s="164"/>
      <c r="EC24" s="164"/>
      <c r="ED24" s="164"/>
      <c r="EE24" s="164"/>
      <c r="EF24" s="164"/>
      <c r="EG24" s="164"/>
      <c r="EH24" s="164"/>
      <c r="EI24" s="164"/>
      <c r="EJ24" s="164"/>
      <c r="EK24" s="164"/>
      <c r="EL24" s="164"/>
      <c r="EM24" s="164"/>
      <c r="EN24" s="164"/>
      <c r="EO24" s="164"/>
      <c r="EP24" s="164"/>
      <c r="EQ24" s="164"/>
      <c r="ER24" s="164"/>
      <c r="ES24" s="164"/>
      <c r="ET24" s="164"/>
      <c r="EU24" s="164"/>
      <c r="EV24" s="164"/>
      <c r="EW24" s="164"/>
      <c r="EX24" s="164"/>
      <c r="EY24" s="164"/>
      <c r="EZ24" s="164"/>
      <c r="FA24" s="164"/>
      <c r="FB24" s="164"/>
      <c r="FC24" s="164"/>
      <c r="FD24" s="164"/>
      <c r="FE24" s="164"/>
      <c r="FF24" s="164"/>
      <c r="FG24" s="164"/>
      <c r="FH24" s="164"/>
      <c r="FI24" s="164"/>
      <c r="FJ24" s="164"/>
      <c r="FK24" s="164"/>
      <c r="FL24" s="164"/>
      <c r="FM24" s="164"/>
      <c r="FN24" s="164"/>
      <c r="FO24" s="164"/>
      <c r="FP24" s="164"/>
      <c r="FQ24" s="164"/>
      <c r="FR24" s="164"/>
      <c r="FS24" s="164"/>
      <c r="FT24" s="164"/>
      <c r="FU24" s="164"/>
      <c r="FV24" s="164"/>
      <c r="FW24" s="164"/>
      <c r="FX24" s="164"/>
      <c r="FY24" s="164"/>
      <c r="FZ24" s="164"/>
      <c r="GA24" s="164"/>
      <c r="GB24" s="164"/>
      <c r="GC24" s="164"/>
      <c r="GD24" s="164"/>
      <c r="GE24" s="164"/>
      <c r="GF24" s="164"/>
      <c r="GG24" s="164"/>
      <c r="GH24" s="164"/>
      <c r="GI24" s="164"/>
      <c r="GJ24" s="164"/>
      <c r="GK24" s="164"/>
      <c r="GL24" s="164"/>
      <c r="GM24" s="164"/>
      <c r="GN24" s="164"/>
      <c r="GO24" s="164"/>
      <c r="GP24" s="164"/>
      <c r="GQ24" s="164"/>
      <c r="GR24" s="164"/>
      <c r="GS24" s="164"/>
      <c r="GT24" s="164"/>
      <c r="GU24" s="164"/>
      <c r="GV24" s="164"/>
      <c r="GW24" s="164"/>
      <c r="GX24" s="164"/>
      <c r="GY24" s="164"/>
      <c r="GZ24" s="164"/>
      <c r="HA24" s="164"/>
      <c r="HB24" s="164"/>
      <c r="HC24" s="164"/>
      <c r="HD24" s="164"/>
      <c r="HE24" s="164"/>
      <c r="HF24" s="164"/>
      <c r="HG24" s="164"/>
      <c r="HH24" s="164"/>
      <c r="HI24" s="164"/>
      <c r="HJ24" s="164"/>
      <c r="HK24" s="164"/>
      <c r="HL24" s="164"/>
      <c r="HM24" s="164"/>
      <c r="HN24" s="164"/>
      <c r="HO24" s="164"/>
      <c r="HP24" s="164"/>
      <c r="HQ24" s="164"/>
      <c r="HR24" s="164"/>
      <c r="HS24" s="164"/>
      <c r="HT24" s="164"/>
      <c r="HU24" s="164"/>
      <c r="HV24" s="164"/>
      <c r="HW24" s="164"/>
      <c r="HX24" s="164"/>
      <c r="HY24" s="164"/>
      <c r="HZ24" s="164"/>
      <c r="IA24" s="164"/>
      <c r="IB24" s="164"/>
      <c r="IC24" s="164"/>
      <c r="ID24" s="164"/>
      <c r="IE24" s="164"/>
      <c r="IF24" s="164"/>
      <c r="IG24" s="164"/>
      <c r="IH24" s="164"/>
      <c r="II24" s="164"/>
      <c r="IJ24" s="164"/>
      <c r="IK24" s="164"/>
      <c r="IL24" s="164"/>
      <c r="IM24" s="164"/>
      <c r="IN24" s="164"/>
      <c r="IO24" s="164"/>
      <c r="IP24" s="164"/>
      <c r="IQ24" s="164"/>
      <c r="IR24" s="164"/>
      <c r="IS24" s="164"/>
      <c r="IT24" s="164"/>
      <c r="IU24" s="164"/>
      <c r="IV24" s="164"/>
    </row>
    <row r="25" spans="1:256" s="174" customFormat="1" ht="15.75">
      <c r="A25" s="1098"/>
      <c r="B25" s="1148"/>
      <c r="C25" s="1148"/>
      <c r="D25" s="1148"/>
      <c r="E25" s="1148"/>
      <c r="F25" s="1148"/>
      <c r="G25" s="1148"/>
      <c r="H25" s="1148"/>
      <c r="I25" s="1148"/>
      <c r="J25" s="1148"/>
      <c r="K25" s="1148"/>
      <c r="L25" s="1148"/>
      <c r="M25" s="1148"/>
      <c r="N25" s="1149"/>
      <c r="O25" s="1153"/>
      <c r="P25" s="1154"/>
      <c r="Q25" s="1154"/>
      <c r="R25" s="1155"/>
      <c r="S25" s="1129" t="str">
        <f>'[5]ШКОЛА пед'!C71</f>
        <v>Учитель логопед</v>
      </c>
      <c r="T25" s="1156"/>
      <c r="U25" s="1156"/>
      <c r="V25" s="1156"/>
      <c r="W25" s="1156"/>
      <c r="X25" s="1156"/>
      <c r="Y25" s="1156"/>
      <c r="Z25" s="1156"/>
      <c r="AA25" s="1156"/>
      <c r="AB25" s="1156"/>
      <c r="AC25" s="1156"/>
      <c r="AD25" s="1156"/>
      <c r="AE25" s="1156"/>
      <c r="AF25" s="1156"/>
      <c r="AG25" s="1156"/>
      <c r="AH25" s="1157"/>
      <c r="AI25" s="1122">
        <f>'[5]ШКОЛА пед'!K71</f>
        <v>18</v>
      </c>
      <c r="AJ25" s="1123"/>
      <c r="AK25" s="1123"/>
      <c r="AL25" s="1123"/>
      <c r="AM25" s="1123"/>
      <c r="AN25" s="1123"/>
      <c r="AO25" s="1123"/>
      <c r="AP25" s="1123"/>
      <c r="AQ25" s="1124"/>
      <c r="AR25" s="1122">
        <f>'[5]ШКОЛА пед'!L71</f>
        <v>0.2</v>
      </c>
      <c r="AS25" s="1123"/>
      <c r="AT25" s="1123"/>
      <c r="AU25" s="1123"/>
      <c r="AV25" s="1123"/>
      <c r="AW25" s="1123"/>
      <c r="AX25" s="1123"/>
      <c r="AY25" s="1123"/>
      <c r="AZ25" s="1123"/>
      <c r="BA25" s="1123"/>
      <c r="BB25" s="1124"/>
      <c r="BC25" s="1132">
        <f>'[2]ШКОЛА пед'!P92</f>
        <v>2682.6000000000004</v>
      </c>
      <c r="BD25" s="1133"/>
      <c r="BE25" s="1133"/>
      <c r="BF25" s="1133"/>
      <c r="BG25" s="1133"/>
      <c r="BH25" s="1133"/>
      <c r="BI25" s="1133"/>
      <c r="BJ25" s="1134"/>
      <c r="BK25" s="1132">
        <f>'[2]ШКОЛА пед'!X92</f>
        <v>447.1</v>
      </c>
      <c r="BL25" s="1133"/>
      <c r="BM25" s="1133"/>
      <c r="BN25" s="1133"/>
      <c r="BO25" s="1133"/>
      <c r="BP25" s="1133"/>
      <c r="BQ25" s="1133"/>
      <c r="BR25" s="1134"/>
      <c r="BS25" s="1132">
        <f>'[2]ШКОЛА пед'!BC92</f>
        <v>89.420000000000016</v>
      </c>
      <c r="BT25" s="1133"/>
      <c r="BU25" s="1133"/>
      <c r="BV25" s="1133"/>
      <c r="BW25" s="1133"/>
      <c r="BX25" s="1133"/>
      <c r="BY25" s="1133"/>
      <c r="BZ25" s="1134"/>
      <c r="CA25" s="1132">
        <f>'[2]ШКОЛА пед'!BL92</f>
        <v>1931.4720000000002</v>
      </c>
      <c r="CB25" s="1133"/>
      <c r="CC25" s="1133"/>
      <c r="CD25" s="1133"/>
      <c r="CE25" s="1133"/>
      <c r="CF25" s="1133"/>
      <c r="CG25" s="1133"/>
      <c r="CH25" s="1134"/>
      <c r="CI25" s="1132">
        <f>'[2]ШКОЛА пед'!BN92</f>
        <v>2575.2960000000003</v>
      </c>
      <c r="CJ25" s="1133"/>
      <c r="CK25" s="1133"/>
      <c r="CL25" s="1133"/>
      <c r="CM25" s="1133"/>
      <c r="CN25" s="1133"/>
      <c r="CO25" s="1133"/>
      <c r="CP25" s="1134"/>
      <c r="CQ25" s="1141">
        <f t="shared" si="0"/>
        <v>7725.8880000000008</v>
      </c>
      <c r="CR25" s="1141"/>
      <c r="CS25" s="1141"/>
      <c r="CT25" s="1141"/>
      <c r="CU25" s="1141"/>
      <c r="CV25" s="1141"/>
      <c r="CW25" s="1141"/>
      <c r="CX25" s="175">
        <f t="shared" si="2"/>
        <v>3.6</v>
      </c>
      <c r="CY25" s="176">
        <v>4.3</v>
      </c>
      <c r="CZ25" s="177">
        <f t="shared" si="1"/>
        <v>499.08837209302328</v>
      </c>
      <c r="DA25" s="164"/>
      <c r="DB25" s="164"/>
      <c r="DC25" s="164"/>
      <c r="DD25" s="164"/>
      <c r="DE25" s="164"/>
      <c r="DF25" s="164"/>
      <c r="DG25" s="164"/>
      <c r="DH25" s="164"/>
      <c r="DI25" s="164"/>
      <c r="DJ25" s="164"/>
      <c r="DK25" s="164"/>
      <c r="DL25" s="164"/>
      <c r="DM25" s="164"/>
      <c r="DN25" s="164"/>
      <c r="DO25" s="164"/>
      <c r="DP25" s="164"/>
      <c r="DQ25" s="164"/>
      <c r="DR25" s="164"/>
      <c r="DS25" s="164"/>
      <c r="DT25" s="164"/>
      <c r="DU25" s="164"/>
      <c r="DV25" s="164"/>
      <c r="DW25" s="164"/>
      <c r="DX25" s="164"/>
      <c r="DY25" s="164"/>
      <c r="DZ25" s="164"/>
      <c r="EA25" s="164"/>
      <c r="EB25" s="164"/>
      <c r="EC25" s="164"/>
      <c r="ED25" s="164"/>
      <c r="EE25" s="164"/>
      <c r="EF25" s="164"/>
      <c r="EG25" s="164"/>
      <c r="EH25" s="164"/>
      <c r="EI25" s="164"/>
      <c r="EJ25" s="164"/>
      <c r="EK25" s="164"/>
      <c r="EL25" s="164"/>
      <c r="EM25" s="164"/>
      <c r="EN25" s="164"/>
      <c r="EO25" s="164"/>
      <c r="EP25" s="164"/>
      <c r="EQ25" s="164"/>
      <c r="ER25" s="164"/>
      <c r="ES25" s="164"/>
      <c r="ET25" s="164"/>
      <c r="EU25" s="164"/>
      <c r="EV25" s="164"/>
      <c r="EW25" s="164"/>
      <c r="EX25" s="164"/>
      <c r="EY25" s="164"/>
      <c r="EZ25" s="164"/>
      <c r="FA25" s="164"/>
      <c r="FB25" s="164"/>
      <c r="FC25" s="164"/>
      <c r="FD25" s="164"/>
      <c r="FE25" s="164"/>
      <c r="FF25" s="164"/>
      <c r="FG25" s="164"/>
      <c r="FH25" s="164"/>
      <c r="FI25" s="164"/>
      <c r="FJ25" s="164"/>
      <c r="FK25" s="164"/>
      <c r="FL25" s="164"/>
      <c r="FM25" s="164"/>
      <c r="FN25" s="164"/>
      <c r="FO25" s="164"/>
      <c r="FP25" s="164"/>
      <c r="FQ25" s="164"/>
      <c r="FR25" s="164"/>
      <c r="FS25" s="164"/>
      <c r="FT25" s="164"/>
      <c r="FU25" s="164"/>
      <c r="FV25" s="164"/>
      <c r="FW25" s="164"/>
      <c r="FX25" s="164"/>
      <c r="FY25" s="164"/>
      <c r="FZ25" s="164"/>
      <c r="GA25" s="164"/>
      <c r="GB25" s="164"/>
      <c r="GC25" s="164"/>
      <c r="GD25" s="164"/>
      <c r="GE25" s="164"/>
      <c r="GF25" s="164"/>
      <c r="GG25" s="164"/>
      <c r="GH25" s="164"/>
      <c r="GI25" s="164"/>
      <c r="GJ25" s="164"/>
      <c r="GK25" s="164"/>
      <c r="GL25" s="164"/>
      <c r="GM25" s="164"/>
      <c r="GN25" s="164"/>
      <c r="GO25" s="164"/>
      <c r="GP25" s="164"/>
      <c r="GQ25" s="164"/>
      <c r="GR25" s="164"/>
      <c r="GS25" s="164"/>
      <c r="GT25" s="164"/>
      <c r="GU25" s="164"/>
      <c r="GV25" s="164"/>
      <c r="GW25" s="164"/>
      <c r="GX25" s="164"/>
      <c r="GY25" s="164"/>
      <c r="GZ25" s="164"/>
      <c r="HA25" s="164"/>
      <c r="HB25" s="164"/>
      <c r="HC25" s="164"/>
      <c r="HD25" s="164"/>
      <c r="HE25" s="164"/>
      <c r="HF25" s="164"/>
      <c r="HG25" s="164"/>
      <c r="HH25" s="164"/>
      <c r="HI25" s="164"/>
      <c r="HJ25" s="164"/>
      <c r="HK25" s="164"/>
      <c r="HL25" s="164"/>
      <c r="HM25" s="164"/>
      <c r="HN25" s="164"/>
      <c r="HO25" s="164"/>
      <c r="HP25" s="164"/>
      <c r="HQ25" s="164"/>
      <c r="HR25" s="164"/>
      <c r="HS25" s="164"/>
      <c r="HT25" s="164"/>
      <c r="HU25" s="164"/>
      <c r="HV25" s="164"/>
      <c r="HW25" s="164"/>
      <c r="HX25" s="164"/>
      <c r="HY25" s="164"/>
      <c r="HZ25" s="164"/>
      <c r="IA25" s="164"/>
      <c r="IB25" s="164"/>
      <c r="IC25" s="164"/>
      <c r="ID25" s="164"/>
      <c r="IE25" s="164"/>
      <c r="IF25" s="164"/>
      <c r="IG25" s="164"/>
      <c r="IH25" s="164"/>
      <c r="II25" s="164"/>
      <c r="IJ25" s="164"/>
      <c r="IK25" s="164"/>
      <c r="IL25" s="164"/>
      <c r="IM25" s="164"/>
      <c r="IN25" s="164"/>
      <c r="IO25" s="164"/>
      <c r="IP25" s="164"/>
      <c r="IQ25" s="164"/>
      <c r="IR25" s="164"/>
      <c r="IS25" s="164"/>
      <c r="IT25" s="164"/>
      <c r="IU25" s="164"/>
      <c r="IV25" s="164"/>
    </row>
    <row r="26" spans="1:256" s="164" customFormat="1" ht="15.75" customHeight="1">
      <c r="A26" s="1158"/>
      <c r="B26" s="1159"/>
      <c r="C26" s="1159"/>
      <c r="D26" s="1159"/>
      <c r="E26" s="1159"/>
      <c r="F26" s="1159"/>
      <c r="G26" s="1159"/>
      <c r="H26" s="1159"/>
      <c r="I26" s="1159"/>
      <c r="J26" s="1159"/>
      <c r="K26" s="1159"/>
      <c r="L26" s="1159"/>
      <c r="M26" s="1159"/>
      <c r="N26" s="1160"/>
      <c r="O26" s="1145"/>
      <c r="P26" s="1146"/>
      <c r="Q26" s="1146"/>
      <c r="R26" s="1147"/>
      <c r="S26" s="1129" t="str">
        <f>'[5]ШКОЛА пед'!C73</f>
        <v>Старший воспитатель</v>
      </c>
      <c r="T26" s="1156"/>
      <c r="U26" s="1156"/>
      <c r="V26" s="1156"/>
      <c r="W26" s="1156"/>
      <c r="X26" s="1156"/>
      <c r="Y26" s="1156"/>
      <c r="Z26" s="1156"/>
      <c r="AA26" s="1156"/>
      <c r="AB26" s="1156"/>
      <c r="AC26" s="1156"/>
      <c r="AD26" s="1156"/>
      <c r="AE26" s="1156"/>
      <c r="AF26" s="1156"/>
      <c r="AG26" s="1156"/>
      <c r="AH26" s="1157"/>
      <c r="AI26" s="1122">
        <f>'[5]ШКОЛА пед'!K73</f>
        <v>18</v>
      </c>
      <c r="AJ26" s="1123"/>
      <c r="AK26" s="1123"/>
      <c r="AL26" s="1123"/>
      <c r="AM26" s="1123"/>
      <c r="AN26" s="1123"/>
      <c r="AO26" s="1123"/>
      <c r="AP26" s="1123"/>
      <c r="AQ26" s="1124"/>
      <c r="AR26" s="1122">
        <f>'[5]ШКОЛА пед'!L73</f>
        <v>1</v>
      </c>
      <c r="AS26" s="1123"/>
      <c r="AT26" s="1123"/>
      <c r="AU26" s="1123"/>
      <c r="AV26" s="1123"/>
      <c r="AW26" s="1123"/>
      <c r="AX26" s="1123"/>
      <c r="AY26" s="1123"/>
      <c r="AZ26" s="1123"/>
      <c r="BA26" s="1123"/>
      <c r="BB26" s="1124"/>
      <c r="BC26" s="1132">
        <f>'[2]ШКОЛА пед'!P94</f>
        <v>11770.5</v>
      </c>
      <c r="BD26" s="1133"/>
      <c r="BE26" s="1133"/>
      <c r="BF26" s="1133"/>
      <c r="BG26" s="1133"/>
      <c r="BH26" s="1133"/>
      <c r="BI26" s="1133"/>
      <c r="BJ26" s="1134"/>
      <c r="BK26" s="1132">
        <f>'[2]ШКОЛА пед'!X94</f>
        <v>1961.75</v>
      </c>
      <c r="BL26" s="1133"/>
      <c r="BM26" s="1133"/>
      <c r="BN26" s="1133"/>
      <c r="BO26" s="1133"/>
      <c r="BP26" s="1133"/>
      <c r="BQ26" s="1133"/>
      <c r="BR26" s="1134"/>
      <c r="BS26" s="1132">
        <f>'[2]ШКОЛА пед'!BC94</f>
        <v>1961.75</v>
      </c>
      <c r="BT26" s="1133"/>
      <c r="BU26" s="1133"/>
      <c r="BV26" s="1133"/>
      <c r="BW26" s="1133"/>
      <c r="BX26" s="1133"/>
      <c r="BY26" s="1133"/>
      <c r="BZ26" s="1134"/>
      <c r="CA26" s="1132">
        <f>'[2]ШКОЛА пед'!BL94</f>
        <v>9416.4</v>
      </c>
      <c r="CB26" s="1133"/>
      <c r="CC26" s="1133"/>
      <c r="CD26" s="1133"/>
      <c r="CE26" s="1133"/>
      <c r="CF26" s="1133"/>
      <c r="CG26" s="1133"/>
      <c r="CH26" s="1134"/>
      <c r="CI26" s="1132">
        <f>'[2]ШКОЛА пед'!BN94</f>
        <v>12555.2</v>
      </c>
      <c r="CJ26" s="1133"/>
      <c r="CK26" s="1133"/>
      <c r="CL26" s="1133"/>
      <c r="CM26" s="1133"/>
      <c r="CN26" s="1133"/>
      <c r="CO26" s="1133"/>
      <c r="CP26" s="1134"/>
      <c r="CQ26" s="1141">
        <f t="shared" si="0"/>
        <v>37665.600000000006</v>
      </c>
      <c r="CR26" s="1141"/>
      <c r="CS26" s="1141"/>
      <c r="CT26" s="1141"/>
      <c r="CU26" s="1141"/>
      <c r="CV26" s="1141"/>
      <c r="CW26" s="1141"/>
      <c r="CX26" s="175">
        <f>AI26*AR26</f>
        <v>18</v>
      </c>
      <c r="CY26" s="176">
        <v>4.3</v>
      </c>
      <c r="CZ26" s="177">
        <f t="shared" si="1"/>
        <v>486.63565891472882</v>
      </c>
      <c r="DA26" s="178"/>
      <c r="DB26" s="178"/>
      <c r="DC26" s="178"/>
      <c r="DD26" s="178"/>
      <c r="DE26" s="178"/>
      <c r="DF26" s="178"/>
      <c r="DG26" s="178"/>
      <c r="DH26" s="178"/>
      <c r="DI26" s="178"/>
      <c r="DJ26" s="178"/>
      <c r="DK26" s="178"/>
      <c r="DL26" s="178"/>
      <c r="DM26" s="178"/>
      <c r="DN26" s="178"/>
      <c r="DO26" s="178"/>
      <c r="DP26" s="178"/>
      <c r="DQ26" s="178"/>
      <c r="DR26" s="178"/>
      <c r="DS26" s="178"/>
      <c r="DT26" s="178"/>
      <c r="DU26" s="178"/>
      <c r="DV26" s="178"/>
      <c r="DW26" s="178"/>
      <c r="DX26" s="178"/>
      <c r="DY26" s="178"/>
      <c r="DZ26" s="178"/>
      <c r="EA26" s="178"/>
      <c r="EB26" s="178"/>
      <c r="EC26" s="178"/>
      <c r="ED26" s="178"/>
      <c r="EE26" s="178"/>
      <c r="EF26" s="178"/>
      <c r="EG26" s="178"/>
      <c r="EH26" s="178"/>
      <c r="EI26" s="178"/>
      <c r="EJ26" s="178"/>
      <c r="EK26" s="178"/>
      <c r="EL26" s="178"/>
      <c r="EM26" s="178"/>
      <c r="EN26" s="178"/>
      <c r="EO26" s="178"/>
      <c r="EP26" s="178"/>
      <c r="EQ26" s="178"/>
      <c r="ER26" s="178"/>
      <c r="ES26" s="178"/>
      <c r="ET26" s="178"/>
      <c r="EU26" s="178"/>
      <c r="EV26" s="178"/>
      <c r="EW26" s="178"/>
      <c r="EX26" s="178"/>
      <c r="EY26" s="178"/>
      <c r="EZ26" s="178"/>
      <c r="FA26" s="178"/>
      <c r="FB26" s="178"/>
      <c r="FC26" s="178"/>
      <c r="FD26" s="178"/>
      <c r="FE26" s="178"/>
      <c r="FF26" s="178"/>
      <c r="FG26" s="178"/>
      <c r="FH26" s="178"/>
      <c r="FI26" s="178"/>
      <c r="FJ26" s="178"/>
      <c r="FK26" s="178"/>
      <c r="FL26" s="178"/>
      <c r="FM26" s="178"/>
      <c r="FN26" s="178"/>
      <c r="FO26" s="178"/>
      <c r="FP26" s="178"/>
      <c r="FQ26" s="178"/>
      <c r="FR26" s="178"/>
      <c r="FS26" s="178"/>
      <c r="FT26" s="178"/>
      <c r="FU26" s="178"/>
      <c r="FV26" s="178"/>
      <c r="FW26" s="178"/>
      <c r="FX26" s="178"/>
      <c r="FY26" s="178"/>
      <c r="FZ26" s="178"/>
      <c r="GA26" s="178"/>
      <c r="GB26" s="178"/>
      <c r="GC26" s="178"/>
      <c r="GD26" s="178"/>
      <c r="GE26" s="178"/>
      <c r="GF26" s="178"/>
      <c r="GG26" s="178"/>
      <c r="GH26" s="178"/>
      <c r="GI26" s="178"/>
      <c r="GJ26" s="178"/>
      <c r="GK26" s="178"/>
      <c r="GL26" s="178"/>
      <c r="GM26" s="178"/>
      <c r="GN26" s="178"/>
      <c r="GO26" s="178"/>
      <c r="GP26" s="178"/>
      <c r="GQ26" s="178"/>
      <c r="GR26" s="178"/>
      <c r="GS26" s="178"/>
      <c r="GT26" s="178"/>
      <c r="GU26" s="178"/>
      <c r="GV26" s="178"/>
      <c r="GW26" s="178"/>
      <c r="GX26" s="178"/>
      <c r="GY26" s="178"/>
      <c r="GZ26" s="178"/>
      <c r="HA26" s="178"/>
      <c r="HB26" s="178"/>
      <c r="HC26" s="178"/>
      <c r="HD26" s="178"/>
      <c r="HE26" s="178"/>
      <c r="HF26" s="178"/>
      <c r="HG26" s="178"/>
      <c r="HH26" s="178"/>
      <c r="HI26" s="178"/>
      <c r="HJ26" s="178"/>
      <c r="HK26" s="178"/>
      <c r="HL26" s="178"/>
      <c r="HM26" s="178"/>
      <c r="HN26" s="178"/>
      <c r="HO26" s="178"/>
      <c r="HP26" s="178"/>
      <c r="HQ26" s="178"/>
      <c r="HR26" s="178"/>
      <c r="HS26" s="178"/>
      <c r="HT26" s="178"/>
      <c r="HU26" s="178"/>
      <c r="HV26" s="178"/>
      <c r="HW26" s="178"/>
      <c r="HX26" s="178"/>
      <c r="HY26" s="178"/>
      <c r="HZ26" s="178"/>
      <c r="IA26" s="178"/>
      <c r="IB26" s="178"/>
      <c r="IC26" s="178"/>
      <c r="ID26" s="178"/>
      <c r="IE26" s="178"/>
      <c r="IF26" s="178"/>
      <c r="IG26" s="178"/>
      <c r="IH26" s="178"/>
      <c r="II26" s="178"/>
      <c r="IJ26" s="178"/>
      <c r="IK26" s="178"/>
      <c r="IL26" s="178"/>
      <c r="IM26" s="178"/>
      <c r="IN26" s="178"/>
      <c r="IO26" s="178"/>
      <c r="IP26" s="178"/>
      <c r="IQ26" s="178"/>
      <c r="IR26" s="178"/>
      <c r="IS26" s="178"/>
      <c r="IT26" s="178"/>
      <c r="IU26" s="178"/>
      <c r="IV26" s="178"/>
    </row>
    <row r="27" spans="1:256" s="164" customFormat="1" ht="15.75" customHeight="1">
      <c r="A27" s="1150"/>
      <c r="B27" s="1151"/>
      <c r="C27" s="1151"/>
      <c r="D27" s="1151"/>
      <c r="E27" s="1151"/>
      <c r="F27" s="1151"/>
      <c r="G27" s="1151"/>
      <c r="H27" s="1151"/>
      <c r="I27" s="1151"/>
      <c r="J27" s="1151"/>
      <c r="K27" s="1151"/>
      <c r="L27" s="1151"/>
      <c r="M27" s="1151"/>
      <c r="N27" s="1152"/>
      <c r="O27" s="1153"/>
      <c r="P27" s="1154"/>
      <c r="Q27" s="1154"/>
      <c r="R27" s="1155"/>
      <c r="S27" s="1129" t="str">
        <f>'[5]ШКОЛА пед'!C75</f>
        <v>Воспитатель ГПД</v>
      </c>
      <c r="T27" s="1117"/>
      <c r="U27" s="1117"/>
      <c r="V27" s="1117"/>
      <c r="W27" s="1117"/>
      <c r="X27" s="1117"/>
      <c r="Y27" s="1117"/>
      <c r="Z27" s="1117"/>
      <c r="AA27" s="1117"/>
      <c r="AB27" s="1117"/>
      <c r="AC27" s="1117"/>
      <c r="AD27" s="1117"/>
      <c r="AE27" s="1117"/>
      <c r="AF27" s="1117"/>
      <c r="AG27" s="1117"/>
      <c r="AH27" s="1118"/>
      <c r="AI27" s="1122">
        <v>30</v>
      </c>
      <c r="AJ27" s="1148"/>
      <c r="AK27" s="1148"/>
      <c r="AL27" s="1148"/>
      <c r="AM27" s="1148"/>
      <c r="AN27" s="1148"/>
      <c r="AO27" s="1148"/>
      <c r="AP27" s="1148"/>
      <c r="AQ27" s="1149"/>
      <c r="AR27" s="1122">
        <f>'[5]ШКОЛА пед'!L74+'[5]ШКОЛА пед'!L75</f>
        <v>1</v>
      </c>
      <c r="AS27" s="1123"/>
      <c r="AT27" s="1123"/>
      <c r="AU27" s="1123"/>
      <c r="AV27" s="1123"/>
      <c r="AW27" s="1123"/>
      <c r="AX27" s="1123"/>
      <c r="AY27" s="1123"/>
      <c r="AZ27" s="1123"/>
      <c r="BA27" s="1123"/>
      <c r="BB27" s="1124"/>
      <c r="BC27" s="1132">
        <f>'[2]ШКОЛА пед'!P95+'[2]ШКОЛА пед'!P96</f>
        <v>12003.225</v>
      </c>
      <c r="BD27" s="1133"/>
      <c r="BE27" s="1133"/>
      <c r="BF27" s="1133"/>
      <c r="BG27" s="1133"/>
      <c r="BH27" s="1133"/>
      <c r="BI27" s="1133"/>
      <c r="BJ27" s="1134"/>
      <c r="BK27" s="1132">
        <f>'[2]ШКОЛА пед'!X95+'[2]ШКОЛА пед'!X96</f>
        <v>2098.625</v>
      </c>
      <c r="BL27" s="1133"/>
      <c r="BM27" s="1133"/>
      <c r="BN27" s="1133"/>
      <c r="BO27" s="1133"/>
      <c r="BP27" s="1133"/>
      <c r="BQ27" s="1133"/>
      <c r="BR27" s="1134"/>
      <c r="BS27" s="1132">
        <f>'[2]ШКОЛА пед'!BC95+'[2]ШКОЛА пед'!BC96</f>
        <v>1706.2750000000001</v>
      </c>
      <c r="BT27" s="1133"/>
      <c r="BU27" s="1133"/>
      <c r="BV27" s="1133"/>
      <c r="BW27" s="1133"/>
      <c r="BX27" s="1133"/>
      <c r="BY27" s="1133"/>
      <c r="BZ27" s="1134"/>
      <c r="CA27" s="1132">
        <f>'[2]ШКОЛА пед'!BL95+'[2]ШКОЛА пед'!BL96</f>
        <v>9484.875</v>
      </c>
      <c r="CB27" s="1133"/>
      <c r="CC27" s="1133"/>
      <c r="CD27" s="1133"/>
      <c r="CE27" s="1133"/>
      <c r="CF27" s="1133"/>
      <c r="CG27" s="1133"/>
      <c r="CH27" s="1134"/>
      <c r="CI27" s="1132">
        <f>'[2]ШКОЛА пед'!BN95+'[2]ШКОЛА пед'!BN96</f>
        <v>12646.5</v>
      </c>
      <c r="CJ27" s="1133"/>
      <c r="CK27" s="1133"/>
      <c r="CL27" s="1133"/>
      <c r="CM27" s="1133"/>
      <c r="CN27" s="1133"/>
      <c r="CO27" s="1133"/>
      <c r="CP27" s="1134"/>
      <c r="CQ27" s="1141">
        <f>BC27+BK27+BS27+CA27+CI27</f>
        <v>37939.5</v>
      </c>
      <c r="CR27" s="1141"/>
      <c r="CS27" s="1141"/>
      <c r="CT27" s="1141"/>
      <c r="CU27" s="1141"/>
      <c r="CV27" s="1141"/>
      <c r="CW27" s="1141"/>
      <c r="CX27" s="175">
        <f t="shared" ref="CX27:CX28" si="3">AI27*AR27</f>
        <v>30</v>
      </c>
      <c r="CY27" s="176">
        <v>4.3</v>
      </c>
      <c r="CZ27" s="177">
        <f t="shared" si="1"/>
        <v>294.10465116279067</v>
      </c>
    </row>
    <row r="28" spans="1:256" s="164" customFormat="1" ht="27" customHeight="1">
      <c r="A28" s="1098"/>
      <c r="B28" s="1148"/>
      <c r="C28" s="1148"/>
      <c r="D28" s="1148"/>
      <c r="E28" s="1148"/>
      <c r="F28" s="1148"/>
      <c r="G28" s="1148"/>
      <c r="H28" s="1148"/>
      <c r="I28" s="1148"/>
      <c r="J28" s="1148"/>
      <c r="K28" s="1148"/>
      <c r="L28" s="1148"/>
      <c r="M28" s="1148"/>
      <c r="N28" s="1149"/>
      <c r="O28" s="1098"/>
      <c r="P28" s="1148"/>
      <c r="Q28" s="1148"/>
      <c r="R28" s="1149"/>
      <c r="S28" s="1169" t="s">
        <v>428</v>
      </c>
      <c r="T28" s="1170"/>
      <c r="U28" s="1170"/>
      <c r="V28" s="1170"/>
      <c r="W28" s="1170"/>
      <c r="X28" s="1170"/>
      <c r="Y28" s="1170"/>
      <c r="Z28" s="1170"/>
      <c r="AA28" s="1170"/>
      <c r="AB28" s="1170"/>
      <c r="AC28" s="1170"/>
      <c r="AD28" s="1170"/>
      <c r="AE28" s="1170"/>
      <c r="AF28" s="1170"/>
      <c r="AG28" s="1170"/>
      <c r="AH28" s="1171"/>
      <c r="AI28" s="1098">
        <v>36</v>
      </c>
      <c r="AJ28" s="1148"/>
      <c r="AK28" s="1148"/>
      <c r="AL28" s="1148"/>
      <c r="AM28" s="1148"/>
      <c r="AN28" s="1148"/>
      <c r="AO28" s="1148"/>
      <c r="AP28" s="1148"/>
      <c r="AQ28" s="1149"/>
      <c r="AR28" s="1122">
        <f>'[2]ШКОЛА пед'!L97+'[2]ШКОЛА пед'!L98+'[2]ШКОЛА пед'!L99+'[2]ШКОЛА пед'!L100+'[2]ШКОЛА пед'!L101+'[2]ШКОЛА пед'!L102+'[2]ШКОЛА пед'!L103+'[2]ШКОЛА пед'!L104+'[2]ШКОЛА пед'!L105</f>
        <v>2.0000000000000004</v>
      </c>
      <c r="AS28" s="1148"/>
      <c r="AT28" s="1148"/>
      <c r="AU28" s="1148"/>
      <c r="AV28" s="1148"/>
      <c r="AW28" s="1148"/>
      <c r="AX28" s="1148"/>
      <c r="AY28" s="1148"/>
      <c r="AZ28" s="1148"/>
      <c r="BA28" s="1148"/>
      <c r="BB28" s="1149"/>
      <c r="BC28" s="1161">
        <f>'[2]ШКОЛА пед'!P97+'[2]ШКОЛА пед'!P98+'[2]ШКОЛА пед'!P99+'[2]ШКОЛА пед'!P100+'[2]ШКОЛА пед'!P101+'[2]ШКОЛА пед'!P102+'[2]ШКОЛА пед'!P103+'[2]ШКОЛА пед'!P104+'[2]ШКОЛА пед'!P105</f>
        <v>17643.100000000002</v>
      </c>
      <c r="BD28" s="1148"/>
      <c r="BE28" s="1148"/>
      <c r="BF28" s="1148"/>
      <c r="BG28" s="1148"/>
      <c r="BH28" s="1148"/>
      <c r="BI28" s="1148"/>
      <c r="BJ28" s="1149"/>
      <c r="BK28" s="1161">
        <f>'[2]ШКОЛА пед'!X97+'[2]ШКОЛА пед'!X98+'[2]ШКОЛА пед'!X99+'[2]ШКОЛА пед'!X100+'[2]ШКОЛА пед'!X101+'[2]ШКОЛА пед'!X102+'[2]ШКОЛА пед'!X103+'[2]ШКОЛА пед'!X104+'[2]ШКОЛА пед'!X105</f>
        <v>4410.7750000000005</v>
      </c>
      <c r="BL28" s="1148"/>
      <c r="BM28" s="1148"/>
      <c r="BN28" s="1148"/>
      <c r="BO28" s="1148"/>
      <c r="BP28" s="1148"/>
      <c r="BQ28" s="1148"/>
      <c r="BR28" s="1149"/>
      <c r="BS28" s="1162">
        <f>'[2]ШКОЛА пед'!BC97+'[2]ШКОЛА пед'!BC98+'[2]ШКОЛА пед'!BC99+'[2]ШКОЛА пед'!BC100+'[2]ШКОЛА пед'!BC101+'[2]ШКОЛА пед'!BC102+'[2]ШКОЛА пед'!BC103+'[2]ШКОЛА пед'!BC104+'[2]ШКОЛА пед'!BC105</f>
        <v>3636.2910000000006</v>
      </c>
      <c r="BT28" s="1163"/>
      <c r="BU28" s="1163"/>
      <c r="BV28" s="1163"/>
      <c r="BW28" s="1163"/>
      <c r="BX28" s="1163"/>
      <c r="BY28" s="1163"/>
      <c r="BZ28" s="1164"/>
      <c r="CA28" s="1162">
        <f>'[2]ШКОЛА пед'!BL97+'[2]ШКОЛА пед'!BL98+'[2]ШКОЛА пед'!BL99+'[2]ШКОЛА пед'!BL100+'[2]ШКОЛА пед'!BL101+'[2]ШКОЛА пед'!BL102+'[2]ШКОЛА пед'!BL103+'[2]ШКОЛА пед'!BL104+'[2]ШКОЛА пед'!BL105</f>
        <v>15414.0996</v>
      </c>
      <c r="CB28" s="1163"/>
      <c r="CC28" s="1163"/>
      <c r="CD28" s="1163"/>
      <c r="CE28" s="1163"/>
      <c r="CF28" s="1163"/>
      <c r="CG28" s="1163"/>
      <c r="CH28" s="1164"/>
      <c r="CI28" s="1162">
        <f>'[2]ШКОЛА пед'!BN97+'[2]ШКОЛА пед'!BN98+'[2]ШКОЛА пед'!BN99+'[2]ШКОЛА пед'!BN100+'[2]ШКОЛА пед'!BN101+'[2]ШКОЛА пед'!BN102+'[2]ШКОЛА пед'!BN103+'[2]ШКОЛА пед'!BN104+'[2]ШКОЛА пед'!BN105</f>
        <v>20552.132800000003</v>
      </c>
      <c r="CJ28" s="1163"/>
      <c r="CK28" s="1163"/>
      <c r="CL28" s="1163"/>
      <c r="CM28" s="1163"/>
      <c r="CN28" s="1163"/>
      <c r="CO28" s="1163"/>
      <c r="CP28" s="1164"/>
      <c r="CQ28" s="1165">
        <f>CI28+CA28+BS28+BK28+BC28</f>
        <v>61656.398400000005</v>
      </c>
      <c r="CR28" s="1151"/>
      <c r="CS28" s="1151"/>
      <c r="CT28" s="1151"/>
      <c r="CU28" s="1151"/>
      <c r="CV28" s="1151"/>
      <c r="CW28" s="1152"/>
      <c r="CX28" s="175">
        <f t="shared" si="3"/>
        <v>72.000000000000014</v>
      </c>
      <c r="CY28" s="176">
        <v>5.3</v>
      </c>
      <c r="CZ28" s="177">
        <f t="shared" si="1"/>
        <v>161.57337106918237</v>
      </c>
    </row>
    <row r="29" spans="1:256" s="164" customFormat="1" ht="15.75">
      <c r="A29" s="1166" t="s">
        <v>219</v>
      </c>
      <c r="B29" s="1166"/>
      <c r="C29" s="1166"/>
      <c r="D29" s="1166"/>
      <c r="E29" s="1166"/>
      <c r="F29" s="1166"/>
      <c r="G29" s="1166"/>
      <c r="H29" s="1166"/>
      <c r="I29" s="1166"/>
      <c r="J29" s="1166"/>
      <c r="K29" s="1166"/>
      <c r="L29" s="1166"/>
      <c r="M29" s="1166"/>
      <c r="N29" s="1166"/>
      <c r="O29" s="1166"/>
      <c r="P29" s="1166"/>
      <c r="Q29" s="1166"/>
      <c r="R29" s="1166"/>
      <c r="S29" s="1166"/>
      <c r="T29" s="1166"/>
      <c r="U29" s="1166"/>
      <c r="V29" s="1166"/>
      <c r="W29" s="1166"/>
      <c r="X29" s="1166"/>
      <c r="Y29" s="1166"/>
      <c r="Z29" s="1166"/>
      <c r="AA29" s="1166"/>
      <c r="AB29" s="1166"/>
      <c r="AC29" s="1166"/>
      <c r="AD29" s="1166"/>
      <c r="AE29" s="1166"/>
      <c r="AF29" s="1166"/>
      <c r="AG29" s="1166"/>
      <c r="AH29" s="1167"/>
      <c r="AI29" s="1110"/>
      <c r="AJ29" s="1111"/>
      <c r="AK29" s="1111"/>
      <c r="AL29" s="1111"/>
      <c r="AM29" s="1111"/>
      <c r="AN29" s="1111"/>
      <c r="AO29" s="1111"/>
      <c r="AP29" s="1111"/>
      <c r="AQ29" s="1112"/>
      <c r="AR29" s="1168">
        <f>AR19</f>
        <v>23.203333333333333</v>
      </c>
      <c r="AS29" s="1168"/>
      <c r="AT29" s="1168"/>
      <c r="AU29" s="1168"/>
      <c r="AV29" s="1168"/>
      <c r="AW29" s="1168"/>
      <c r="AX29" s="1168"/>
      <c r="AY29" s="1168"/>
      <c r="AZ29" s="1168"/>
      <c r="BA29" s="1168"/>
      <c r="BB29" s="1168"/>
      <c r="BC29" s="1128">
        <f>BC19</f>
        <v>290933.75200000004</v>
      </c>
      <c r="BD29" s="1128"/>
      <c r="BE29" s="1128"/>
      <c r="BF29" s="1128"/>
      <c r="BG29" s="1128"/>
      <c r="BH29" s="1128"/>
      <c r="BI29" s="1128"/>
      <c r="BJ29" s="1128"/>
      <c r="BK29" s="1128">
        <f t="shared" ref="BK29" si="4">BK19</f>
        <v>50546.356111111119</v>
      </c>
      <c r="BL29" s="1128"/>
      <c r="BM29" s="1128"/>
      <c r="BN29" s="1128"/>
      <c r="BO29" s="1128"/>
      <c r="BP29" s="1128"/>
      <c r="BQ29" s="1128"/>
      <c r="BR29" s="1128"/>
      <c r="BS29" s="1128">
        <f t="shared" ref="BS29" si="5">BS19</f>
        <v>78925.519333333359</v>
      </c>
      <c r="BT29" s="1128"/>
      <c r="BU29" s="1128"/>
      <c r="BV29" s="1128"/>
      <c r="BW29" s="1128"/>
      <c r="BX29" s="1128"/>
      <c r="BY29" s="1128"/>
      <c r="BZ29" s="1128"/>
      <c r="CA29" s="1128">
        <f>CA19</f>
        <v>252243.37646666658</v>
      </c>
      <c r="CB29" s="1128"/>
      <c r="CC29" s="1128"/>
      <c r="CD29" s="1128"/>
      <c r="CE29" s="1128"/>
      <c r="CF29" s="1128"/>
      <c r="CG29" s="1128"/>
      <c r="CH29" s="1128"/>
      <c r="CI29" s="1128">
        <f>CI19</f>
        <v>336324.50195555558</v>
      </c>
      <c r="CJ29" s="1128"/>
      <c r="CK29" s="1128"/>
      <c r="CL29" s="1128"/>
      <c r="CM29" s="1128"/>
      <c r="CN29" s="1128"/>
      <c r="CO29" s="1128"/>
      <c r="CP29" s="1128"/>
      <c r="CQ29" s="1128">
        <f>SUM(CQ20:CW28)</f>
        <v>1008973.5058666668</v>
      </c>
      <c r="CR29" s="1128"/>
      <c r="CS29" s="1128"/>
      <c r="CT29" s="1128"/>
      <c r="CU29" s="1128"/>
      <c r="CV29" s="1128"/>
      <c r="CW29" s="1128"/>
      <c r="CX29" s="179"/>
      <c r="CY29" s="179"/>
      <c r="CZ29" s="179"/>
      <c r="DA29" s="180"/>
      <c r="DB29" s="181"/>
      <c r="DC29" s="163"/>
      <c r="DD29" s="163"/>
      <c r="DE29" s="163"/>
      <c r="DF29" s="163"/>
      <c r="DG29" s="163"/>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c r="EN29" s="174"/>
      <c r="EO29" s="174"/>
      <c r="EP29" s="174"/>
      <c r="EQ29" s="174"/>
      <c r="ER29" s="174"/>
      <c r="ES29" s="174"/>
      <c r="ET29" s="174"/>
      <c r="EU29" s="174"/>
      <c r="EV29" s="174"/>
      <c r="EW29" s="174"/>
      <c r="EX29" s="174"/>
      <c r="EY29" s="174"/>
      <c r="EZ29" s="174"/>
      <c r="FA29" s="174"/>
      <c r="FB29" s="174"/>
      <c r="FC29" s="174"/>
      <c r="FD29" s="174"/>
      <c r="FE29" s="174"/>
      <c r="FF29" s="174"/>
      <c r="FG29" s="174"/>
      <c r="FH29" s="174"/>
      <c r="FI29" s="174"/>
      <c r="FJ29" s="174"/>
      <c r="FK29" s="174"/>
      <c r="FL29" s="174"/>
      <c r="FM29" s="174"/>
      <c r="FN29" s="174"/>
      <c r="FO29" s="174"/>
      <c r="FP29" s="174"/>
      <c r="FQ29" s="174"/>
      <c r="FR29" s="174"/>
      <c r="FS29" s="174"/>
      <c r="FT29" s="174"/>
      <c r="FU29" s="174"/>
      <c r="FV29" s="174"/>
      <c r="FW29" s="174"/>
      <c r="FX29" s="174"/>
      <c r="FY29" s="174"/>
      <c r="FZ29" s="174"/>
      <c r="GA29" s="174"/>
      <c r="GB29" s="174"/>
      <c r="GC29" s="174"/>
      <c r="GD29" s="174"/>
      <c r="GE29" s="174"/>
      <c r="GF29" s="174"/>
      <c r="GG29" s="174"/>
      <c r="GH29" s="174"/>
      <c r="GI29" s="174"/>
      <c r="GJ29" s="174"/>
      <c r="GK29" s="174"/>
      <c r="GL29" s="174"/>
      <c r="GM29" s="174"/>
      <c r="GN29" s="174"/>
      <c r="GO29" s="174"/>
      <c r="GP29" s="174"/>
      <c r="GQ29" s="174"/>
      <c r="GR29" s="174"/>
      <c r="GS29" s="174"/>
      <c r="GT29" s="174"/>
      <c r="GU29" s="174"/>
      <c r="GV29" s="174"/>
      <c r="GW29" s="174"/>
      <c r="GX29" s="174"/>
      <c r="GY29" s="174"/>
      <c r="GZ29" s="174"/>
      <c r="HA29" s="174"/>
      <c r="HB29" s="174"/>
      <c r="HC29" s="174"/>
      <c r="HD29" s="174"/>
      <c r="HE29" s="174"/>
      <c r="HF29" s="174"/>
      <c r="HG29" s="174"/>
      <c r="HH29" s="174"/>
      <c r="HI29" s="174"/>
      <c r="HJ29" s="174"/>
      <c r="HK29" s="174"/>
      <c r="HL29" s="174"/>
      <c r="HM29" s="174"/>
      <c r="HN29" s="174"/>
      <c r="HO29" s="174"/>
      <c r="HP29" s="174"/>
      <c r="HQ29" s="174"/>
      <c r="HR29" s="174"/>
      <c r="HS29" s="174"/>
      <c r="HT29" s="174"/>
      <c r="HU29" s="174"/>
      <c r="HV29" s="174"/>
      <c r="HW29" s="174"/>
      <c r="HX29" s="174"/>
      <c r="HY29" s="174"/>
      <c r="HZ29" s="174"/>
      <c r="IA29" s="174"/>
      <c r="IB29" s="174"/>
      <c r="IC29" s="174"/>
      <c r="ID29" s="174"/>
      <c r="IE29" s="174"/>
      <c r="IF29" s="174"/>
      <c r="IG29" s="174"/>
      <c r="IH29" s="174"/>
      <c r="II29" s="174"/>
      <c r="IJ29" s="174"/>
      <c r="IK29" s="174"/>
      <c r="IL29" s="174"/>
      <c r="IM29" s="174"/>
      <c r="IN29" s="174"/>
      <c r="IO29" s="174"/>
      <c r="IP29" s="174"/>
      <c r="IQ29" s="174"/>
      <c r="IR29" s="174"/>
      <c r="IS29" s="174"/>
      <c r="IT29" s="174"/>
      <c r="IU29" s="174"/>
      <c r="IV29" s="174"/>
    </row>
    <row r="30" spans="1:256" s="164" customFormat="1">
      <c r="A30" s="436"/>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1110"/>
      <c r="AJ30" s="1111"/>
      <c r="AK30" s="1111"/>
      <c r="AL30" s="1111"/>
      <c r="AM30" s="1111"/>
      <c r="AN30" s="1111"/>
      <c r="AO30" s="1111"/>
      <c r="AP30" s="1111"/>
      <c r="AQ30" s="1112"/>
      <c r="AR30" s="1168">
        <f>'[2]ШКОЛА пед'!L107</f>
        <v>23.203333333333333</v>
      </c>
      <c r="AS30" s="1168"/>
      <c r="AT30" s="1168"/>
      <c r="AU30" s="1168"/>
      <c r="AV30" s="1168"/>
      <c r="AW30" s="1168"/>
      <c r="AX30" s="1168"/>
      <c r="AY30" s="1168"/>
      <c r="AZ30" s="1168"/>
      <c r="BA30" s="1168"/>
      <c r="BB30" s="1168"/>
      <c r="BC30" s="1174">
        <f>'[2]ШКОЛА пед'!P107</f>
        <v>290933.75200000004</v>
      </c>
      <c r="BD30" s="1174"/>
      <c r="BE30" s="1174"/>
      <c r="BF30" s="1174"/>
      <c r="BG30" s="1174"/>
      <c r="BH30" s="1174"/>
      <c r="BI30" s="1174"/>
      <c r="BJ30" s="1174"/>
      <c r="BK30" s="1174">
        <f>'[2]ШКОЛА пед'!X107</f>
        <v>50546.356111111127</v>
      </c>
      <c r="BL30" s="1174"/>
      <c r="BM30" s="1174"/>
      <c r="BN30" s="1174"/>
      <c r="BO30" s="1174"/>
      <c r="BP30" s="1174"/>
      <c r="BQ30" s="1174"/>
      <c r="BR30" s="1174"/>
      <c r="BS30" s="1174">
        <f>'[2]ШКОЛА пед'!BC107</f>
        <v>78925.519333333374</v>
      </c>
      <c r="BT30" s="1174"/>
      <c r="BU30" s="1174"/>
      <c r="BV30" s="1174"/>
      <c r="BW30" s="1174"/>
      <c r="BX30" s="1174"/>
      <c r="BY30" s="1174"/>
      <c r="BZ30" s="1174"/>
      <c r="CA30" s="1174">
        <f>'[2]ШКОЛА пед'!BL107</f>
        <v>252243.37646666661</v>
      </c>
      <c r="CB30" s="1174"/>
      <c r="CC30" s="1174"/>
      <c r="CD30" s="1174"/>
      <c r="CE30" s="1174"/>
      <c r="CF30" s="1174"/>
      <c r="CG30" s="1174"/>
      <c r="CH30" s="1174"/>
      <c r="CI30" s="1174">
        <f>'[2]ШКОЛА пед'!BN107</f>
        <v>336324.50195555546</v>
      </c>
      <c r="CJ30" s="1174"/>
      <c r="CK30" s="1174"/>
      <c r="CL30" s="1174"/>
      <c r="CM30" s="1174"/>
      <c r="CN30" s="1174"/>
      <c r="CO30" s="1174"/>
      <c r="CP30" s="1174"/>
      <c r="CQ30" s="1174">
        <f>'[2]ШКОЛА пед'!BO107</f>
        <v>1008973.5058666666</v>
      </c>
      <c r="CR30" s="1174"/>
      <c r="CS30" s="1174"/>
      <c r="CT30" s="1174"/>
      <c r="CU30" s="1174"/>
      <c r="CV30" s="1174"/>
      <c r="CW30" s="1174"/>
      <c r="CX30" s="182"/>
      <c r="CY30" s="182"/>
      <c r="CZ30" s="182"/>
      <c r="DA30" s="182"/>
      <c r="DB30" s="430"/>
      <c r="DC30" s="430"/>
      <c r="DD30" s="430"/>
      <c r="DE30" s="430"/>
      <c r="DF30" s="430"/>
      <c r="DG30" s="436"/>
      <c r="DH30" s="436"/>
      <c r="DI30" s="436"/>
      <c r="DJ30" s="436"/>
      <c r="DK30" s="436"/>
      <c r="DL30" s="436"/>
      <c r="DM30" s="436"/>
      <c r="DN30" s="436"/>
      <c r="DO30" s="436"/>
      <c r="DP30" s="436"/>
      <c r="DQ30" s="436"/>
      <c r="DR30" s="436"/>
      <c r="DS30" s="436"/>
      <c r="DT30" s="436"/>
      <c r="DU30" s="436"/>
      <c r="DV30" s="436"/>
      <c r="DW30" s="436"/>
      <c r="DX30" s="436"/>
      <c r="DY30" s="436"/>
      <c r="DZ30" s="436"/>
      <c r="EA30" s="436"/>
      <c r="EB30" s="436"/>
      <c r="EC30" s="436"/>
      <c r="ED30" s="436"/>
      <c r="EE30" s="436"/>
      <c r="EF30" s="436"/>
      <c r="EG30" s="436"/>
      <c r="EH30" s="436"/>
      <c r="EI30" s="436"/>
      <c r="EJ30" s="436"/>
      <c r="EK30" s="436"/>
      <c r="EL30" s="436"/>
      <c r="EM30" s="436"/>
      <c r="EN30" s="436"/>
      <c r="EO30" s="436"/>
      <c r="EP30" s="436"/>
      <c r="EQ30" s="436"/>
      <c r="ER30" s="436"/>
      <c r="ES30" s="436"/>
      <c r="ET30" s="436"/>
      <c r="EU30" s="436"/>
      <c r="EV30" s="436"/>
      <c r="EW30" s="436"/>
      <c r="EX30" s="436"/>
      <c r="EY30" s="436"/>
      <c r="EZ30" s="436"/>
      <c r="FA30" s="436"/>
      <c r="FB30" s="436"/>
      <c r="FC30" s="436"/>
      <c r="FD30" s="436"/>
      <c r="FE30" s="436"/>
      <c r="FF30" s="436"/>
      <c r="FG30" s="436"/>
      <c r="FH30" s="436"/>
      <c r="FI30" s="436"/>
      <c r="FJ30" s="436"/>
      <c r="FK30" s="436"/>
      <c r="FL30" s="436"/>
      <c r="FM30" s="436"/>
      <c r="FN30" s="436"/>
      <c r="FO30" s="436"/>
      <c r="FP30" s="436"/>
      <c r="FQ30" s="436"/>
      <c r="FR30" s="436"/>
      <c r="FS30" s="436"/>
      <c r="FT30" s="436"/>
      <c r="FU30" s="436"/>
      <c r="FV30" s="436"/>
      <c r="FW30" s="436"/>
      <c r="FX30" s="436"/>
      <c r="FY30" s="436"/>
      <c r="FZ30" s="436"/>
      <c r="GA30" s="436"/>
      <c r="GB30" s="436"/>
      <c r="GC30" s="436"/>
      <c r="GD30" s="436"/>
      <c r="GE30" s="436"/>
      <c r="GF30" s="436"/>
      <c r="GG30" s="436"/>
      <c r="GH30" s="436"/>
      <c r="GI30" s="436"/>
      <c r="GJ30" s="436"/>
      <c r="GK30" s="436"/>
      <c r="GL30" s="436"/>
      <c r="GM30" s="436"/>
      <c r="GN30" s="436"/>
      <c r="GO30" s="436"/>
      <c r="GP30" s="436"/>
      <c r="GQ30" s="436"/>
      <c r="GR30" s="436"/>
      <c r="GS30" s="436"/>
      <c r="GT30" s="436"/>
      <c r="GU30" s="436"/>
      <c r="GV30" s="436"/>
      <c r="GW30" s="436"/>
      <c r="GX30" s="436"/>
      <c r="GY30" s="436"/>
      <c r="GZ30" s="436"/>
      <c r="HA30" s="436"/>
      <c r="HB30" s="436"/>
      <c r="HC30" s="436"/>
      <c r="HD30" s="436"/>
      <c r="HE30" s="436"/>
      <c r="HF30" s="436"/>
      <c r="HG30" s="436"/>
      <c r="HH30" s="436"/>
      <c r="HI30" s="436"/>
      <c r="HJ30" s="436"/>
      <c r="HK30" s="436"/>
      <c r="HL30" s="436"/>
      <c r="HM30" s="436"/>
      <c r="HN30" s="436"/>
      <c r="HO30" s="436"/>
      <c r="HP30" s="436"/>
      <c r="HQ30" s="436"/>
      <c r="HR30" s="436"/>
      <c r="HS30" s="436"/>
      <c r="HT30" s="436"/>
      <c r="HU30" s="436"/>
      <c r="HV30" s="436"/>
      <c r="HW30" s="436"/>
      <c r="HX30" s="436"/>
      <c r="HY30" s="436"/>
      <c r="HZ30" s="436"/>
      <c r="IA30" s="436"/>
      <c r="IB30" s="436"/>
      <c r="IC30" s="436"/>
      <c r="ID30" s="436"/>
      <c r="IE30" s="436"/>
      <c r="IF30" s="436"/>
      <c r="IG30" s="436"/>
      <c r="IH30" s="436"/>
      <c r="II30" s="436"/>
      <c r="IJ30" s="436"/>
      <c r="IK30" s="436"/>
      <c r="IL30" s="436"/>
      <c r="IM30" s="436"/>
      <c r="IN30" s="436"/>
      <c r="IO30" s="436"/>
      <c r="IP30" s="436"/>
      <c r="IQ30" s="436"/>
      <c r="IR30" s="436"/>
      <c r="IS30" s="436"/>
      <c r="IT30" s="436"/>
      <c r="IU30" s="436"/>
      <c r="IV30" s="436"/>
    </row>
    <row r="31" spans="1:256" s="164" customFormat="1">
      <c r="A31" s="436"/>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183"/>
      <c r="AJ31" s="183"/>
      <c r="AK31" s="183"/>
      <c r="AL31" s="183"/>
      <c r="AM31" s="183"/>
      <c r="AN31" s="183"/>
      <c r="AO31" s="183"/>
      <c r="AP31" s="183"/>
      <c r="AQ31" s="183"/>
      <c r="AR31" s="184"/>
      <c r="AS31" s="184"/>
      <c r="AT31" s="184"/>
      <c r="AU31" s="184"/>
      <c r="AV31" s="184"/>
      <c r="AW31" s="184"/>
      <c r="AX31" s="184"/>
      <c r="AY31" s="184"/>
      <c r="AZ31" s="184"/>
      <c r="BA31" s="184"/>
      <c r="BB31" s="184"/>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175"/>
      <c r="CR31" s="1175"/>
      <c r="CS31" s="1175"/>
      <c r="CT31" s="1175"/>
      <c r="CU31" s="1175"/>
      <c r="CV31" s="1175"/>
      <c r="CW31" s="1175"/>
      <c r="CX31" s="182"/>
      <c r="CY31" s="182"/>
      <c r="CZ31" s="182"/>
      <c r="DA31" s="182"/>
      <c r="DB31" s="430"/>
      <c r="DC31" s="430"/>
      <c r="DD31" s="430"/>
      <c r="DE31" s="430"/>
      <c r="DF31" s="430"/>
      <c r="DG31" s="436"/>
      <c r="DH31" s="436"/>
      <c r="DI31" s="436"/>
      <c r="DJ31" s="436"/>
      <c r="DK31" s="436"/>
      <c r="DL31" s="436"/>
      <c r="DM31" s="436"/>
      <c r="DN31" s="436"/>
      <c r="DO31" s="436"/>
      <c r="DP31" s="436"/>
      <c r="DQ31" s="436"/>
      <c r="DR31" s="436"/>
      <c r="DS31" s="436"/>
      <c r="DT31" s="436"/>
      <c r="DU31" s="436"/>
      <c r="DV31" s="436"/>
      <c r="DW31" s="436"/>
      <c r="DX31" s="436"/>
      <c r="DY31" s="436"/>
      <c r="DZ31" s="436"/>
      <c r="EA31" s="436"/>
      <c r="EB31" s="436"/>
      <c r="EC31" s="436"/>
      <c r="ED31" s="436"/>
      <c r="EE31" s="436"/>
      <c r="EF31" s="436"/>
      <c r="EG31" s="436"/>
      <c r="EH31" s="436"/>
      <c r="EI31" s="436"/>
      <c r="EJ31" s="436"/>
      <c r="EK31" s="436"/>
      <c r="EL31" s="436"/>
      <c r="EM31" s="436"/>
      <c r="EN31" s="436"/>
      <c r="EO31" s="436"/>
      <c r="EP31" s="436"/>
      <c r="EQ31" s="436"/>
      <c r="ER31" s="436"/>
      <c r="ES31" s="436"/>
      <c r="ET31" s="436"/>
      <c r="EU31" s="436"/>
      <c r="EV31" s="436"/>
      <c r="EW31" s="436"/>
      <c r="EX31" s="436"/>
      <c r="EY31" s="436"/>
      <c r="EZ31" s="436"/>
      <c r="FA31" s="436"/>
      <c r="FB31" s="436"/>
      <c r="FC31" s="436"/>
      <c r="FD31" s="436"/>
      <c r="FE31" s="436"/>
      <c r="FF31" s="436"/>
      <c r="FG31" s="436"/>
      <c r="FH31" s="436"/>
      <c r="FI31" s="436"/>
      <c r="FJ31" s="436"/>
      <c r="FK31" s="436"/>
      <c r="FL31" s="436"/>
      <c r="FM31" s="436"/>
      <c r="FN31" s="436"/>
      <c r="FO31" s="436"/>
      <c r="FP31" s="436"/>
      <c r="FQ31" s="436"/>
      <c r="FR31" s="436"/>
      <c r="FS31" s="436"/>
      <c r="FT31" s="436"/>
      <c r="FU31" s="436"/>
      <c r="FV31" s="436"/>
      <c r="FW31" s="436"/>
      <c r="FX31" s="436"/>
      <c r="FY31" s="436"/>
      <c r="FZ31" s="436"/>
      <c r="GA31" s="436"/>
      <c r="GB31" s="436"/>
      <c r="GC31" s="436"/>
      <c r="GD31" s="436"/>
      <c r="GE31" s="436"/>
      <c r="GF31" s="436"/>
      <c r="GG31" s="436"/>
      <c r="GH31" s="436"/>
      <c r="GI31" s="436"/>
      <c r="GJ31" s="436"/>
      <c r="GK31" s="436"/>
      <c r="GL31" s="436"/>
      <c r="GM31" s="436"/>
      <c r="GN31" s="436"/>
      <c r="GO31" s="436"/>
      <c r="GP31" s="436"/>
      <c r="GQ31" s="436"/>
      <c r="GR31" s="436"/>
      <c r="GS31" s="436"/>
      <c r="GT31" s="436"/>
      <c r="GU31" s="436"/>
      <c r="GV31" s="436"/>
      <c r="GW31" s="436"/>
      <c r="GX31" s="436"/>
      <c r="GY31" s="436"/>
      <c r="GZ31" s="436"/>
      <c r="HA31" s="436"/>
      <c r="HB31" s="436"/>
      <c r="HC31" s="436"/>
      <c r="HD31" s="436"/>
      <c r="HE31" s="436"/>
      <c r="HF31" s="436"/>
      <c r="HG31" s="436"/>
      <c r="HH31" s="436"/>
      <c r="HI31" s="436"/>
      <c r="HJ31" s="436"/>
      <c r="HK31" s="436"/>
      <c r="HL31" s="436"/>
      <c r="HM31" s="436"/>
      <c r="HN31" s="436"/>
      <c r="HO31" s="436"/>
      <c r="HP31" s="436"/>
      <c r="HQ31" s="436"/>
      <c r="HR31" s="436"/>
      <c r="HS31" s="436"/>
      <c r="HT31" s="436"/>
      <c r="HU31" s="436"/>
      <c r="HV31" s="436"/>
      <c r="HW31" s="436"/>
      <c r="HX31" s="436"/>
      <c r="HY31" s="436"/>
      <c r="HZ31" s="436"/>
      <c r="IA31" s="436"/>
      <c r="IB31" s="436"/>
      <c r="IC31" s="436"/>
      <c r="ID31" s="436"/>
      <c r="IE31" s="436"/>
      <c r="IF31" s="436"/>
      <c r="IG31" s="436"/>
      <c r="IH31" s="436"/>
      <c r="II31" s="436"/>
      <c r="IJ31" s="436"/>
      <c r="IK31" s="436"/>
      <c r="IL31" s="436"/>
      <c r="IM31" s="436"/>
      <c r="IN31" s="436"/>
      <c r="IO31" s="436"/>
      <c r="IP31" s="436"/>
      <c r="IQ31" s="436"/>
      <c r="IR31" s="436"/>
      <c r="IS31" s="436"/>
      <c r="IT31" s="436"/>
      <c r="IU31" s="436"/>
      <c r="IV31" s="436"/>
    </row>
    <row r="32" spans="1:256" s="164" customFormat="1">
      <c r="A32" s="436"/>
      <c r="B32" s="436"/>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183"/>
      <c r="AJ32" s="183"/>
      <c r="AK32" s="183"/>
      <c r="AL32" s="183"/>
      <c r="AM32" s="183"/>
      <c r="AN32" s="183"/>
      <c r="AO32" s="183"/>
      <c r="AP32" s="183"/>
      <c r="AQ32" s="183"/>
      <c r="AR32" s="184"/>
      <c r="AS32" s="184"/>
      <c r="AT32" s="184"/>
      <c r="AU32" s="184"/>
      <c r="AV32" s="184"/>
      <c r="AW32" s="184"/>
      <c r="AX32" s="184"/>
      <c r="AY32" s="184"/>
      <c r="AZ32" s="184"/>
      <c r="BA32" s="184"/>
      <c r="BB32" s="184"/>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85"/>
      <c r="CK32" s="185"/>
      <c r="CL32" s="185"/>
      <c r="CM32" s="185"/>
      <c r="CN32" s="185"/>
      <c r="CO32" s="185"/>
      <c r="CP32" s="185"/>
      <c r="CQ32" s="186"/>
      <c r="CR32" s="186"/>
      <c r="CS32" s="186"/>
      <c r="CT32" s="186"/>
      <c r="CU32" s="186"/>
      <c r="CV32" s="186"/>
      <c r="CW32" s="186"/>
      <c r="CX32" s="182"/>
      <c r="CY32" s="182"/>
      <c r="CZ32" s="182"/>
      <c r="DA32" s="182"/>
      <c r="DB32" s="430"/>
      <c r="DC32" s="430"/>
      <c r="DD32" s="430"/>
      <c r="DE32" s="430"/>
      <c r="DF32" s="430"/>
      <c r="DG32" s="436"/>
      <c r="DH32" s="436"/>
      <c r="DI32" s="436"/>
      <c r="DJ32" s="436"/>
      <c r="DK32" s="436"/>
      <c r="DL32" s="436"/>
      <c r="DM32" s="436"/>
      <c r="DN32" s="436"/>
      <c r="DO32" s="436"/>
      <c r="DP32" s="436"/>
      <c r="DQ32" s="436"/>
      <c r="DR32" s="436"/>
      <c r="DS32" s="436"/>
      <c r="DT32" s="436"/>
      <c r="DU32" s="436"/>
      <c r="DV32" s="436"/>
      <c r="DW32" s="436"/>
      <c r="DX32" s="436"/>
      <c r="DY32" s="436"/>
      <c r="DZ32" s="436"/>
      <c r="EA32" s="436"/>
      <c r="EB32" s="436"/>
      <c r="EC32" s="436"/>
      <c r="ED32" s="436"/>
      <c r="EE32" s="436"/>
      <c r="EF32" s="436"/>
      <c r="EG32" s="436"/>
      <c r="EH32" s="436"/>
      <c r="EI32" s="436"/>
      <c r="EJ32" s="436"/>
      <c r="EK32" s="436"/>
      <c r="EL32" s="436"/>
      <c r="EM32" s="436"/>
      <c r="EN32" s="436"/>
      <c r="EO32" s="436"/>
      <c r="EP32" s="436"/>
      <c r="EQ32" s="436"/>
      <c r="ER32" s="436"/>
      <c r="ES32" s="436"/>
      <c r="ET32" s="436"/>
      <c r="EU32" s="436"/>
      <c r="EV32" s="436"/>
      <c r="EW32" s="436"/>
      <c r="EX32" s="436"/>
      <c r="EY32" s="436"/>
      <c r="EZ32" s="436"/>
      <c r="FA32" s="436"/>
      <c r="FB32" s="436"/>
      <c r="FC32" s="436"/>
      <c r="FD32" s="436"/>
      <c r="FE32" s="436"/>
      <c r="FF32" s="436"/>
      <c r="FG32" s="436"/>
      <c r="FH32" s="436"/>
      <c r="FI32" s="436"/>
      <c r="FJ32" s="436"/>
      <c r="FK32" s="436"/>
      <c r="FL32" s="436"/>
      <c r="FM32" s="436"/>
      <c r="FN32" s="436"/>
      <c r="FO32" s="436"/>
      <c r="FP32" s="436"/>
      <c r="FQ32" s="436"/>
      <c r="FR32" s="436"/>
      <c r="FS32" s="436"/>
      <c r="FT32" s="436"/>
      <c r="FU32" s="436"/>
      <c r="FV32" s="436"/>
      <c r="FW32" s="436"/>
      <c r="FX32" s="436"/>
      <c r="FY32" s="436"/>
      <c r="FZ32" s="436"/>
      <c r="GA32" s="436"/>
      <c r="GB32" s="436"/>
      <c r="GC32" s="436"/>
      <c r="GD32" s="436"/>
      <c r="GE32" s="436"/>
      <c r="GF32" s="436"/>
      <c r="GG32" s="436"/>
      <c r="GH32" s="436"/>
      <c r="GI32" s="436"/>
      <c r="GJ32" s="436"/>
      <c r="GK32" s="436"/>
      <c r="GL32" s="436"/>
      <c r="GM32" s="436"/>
      <c r="GN32" s="436"/>
      <c r="GO32" s="436"/>
      <c r="GP32" s="436"/>
      <c r="GQ32" s="436"/>
      <c r="GR32" s="436"/>
      <c r="GS32" s="436"/>
      <c r="GT32" s="436"/>
      <c r="GU32" s="436"/>
      <c r="GV32" s="436"/>
      <c r="GW32" s="436"/>
      <c r="GX32" s="436"/>
      <c r="GY32" s="436"/>
      <c r="GZ32" s="436"/>
      <c r="HA32" s="436"/>
      <c r="HB32" s="436"/>
      <c r="HC32" s="436"/>
      <c r="HD32" s="436"/>
      <c r="HE32" s="436"/>
      <c r="HF32" s="436"/>
      <c r="HG32" s="436"/>
      <c r="HH32" s="436"/>
      <c r="HI32" s="436"/>
      <c r="HJ32" s="436"/>
      <c r="HK32" s="436"/>
      <c r="HL32" s="436"/>
      <c r="HM32" s="436"/>
      <c r="HN32" s="436"/>
      <c r="HO32" s="436"/>
      <c r="HP32" s="436"/>
      <c r="HQ32" s="436"/>
      <c r="HR32" s="436"/>
      <c r="HS32" s="436"/>
      <c r="HT32" s="436"/>
      <c r="HU32" s="436"/>
      <c r="HV32" s="436"/>
      <c r="HW32" s="436"/>
      <c r="HX32" s="436"/>
      <c r="HY32" s="436"/>
      <c r="HZ32" s="436"/>
      <c r="IA32" s="436"/>
      <c r="IB32" s="436"/>
      <c r="IC32" s="436"/>
      <c r="ID32" s="436"/>
      <c r="IE32" s="436"/>
      <c r="IF32" s="436"/>
      <c r="IG32" s="436"/>
      <c r="IH32" s="436"/>
      <c r="II32" s="436"/>
      <c r="IJ32" s="436"/>
      <c r="IK32" s="436"/>
      <c r="IL32" s="436"/>
      <c r="IM32" s="436"/>
      <c r="IN32" s="436"/>
      <c r="IO32" s="436"/>
      <c r="IP32" s="436"/>
      <c r="IQ32" s="436"/>
      <c r="IR32" s="436"/>
      <c r="IS32" s="436"/>
      <c r="IT32" s="436"/>
      <c r="IU32" s="436"/>
      <c r="IV32" s="436"/>
    </row>
    <row r="33" spans="1:256" s="164" customFormat="1">
      <c r="A33" s="436"/>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183"/>
      <c r="AJ33" s="183"/>
      <c r="AK33" s="183"/>
      <c r="AL33" s="183"/>
      <c r="AM33" s="183"/>
      <c r="AN33" s="183"/>
      <c r="AO33" s="183"/>
      <c r="AP33" s="183"/>
      <c r="AQ33" s="183"/>
      <c r="AR33" s="184"/>
      <c r="AS33" s="184"/>
      <c r="AT33" s="184"/>
      <c r="AU33" s="184"/>
      <c r="AV33" s="184"/>
      <c r="AW33" s="184"/>
      <c r="AX33" s="184"/>
      <c r="AY33" s="184"/>
      <c r="AZ33" s="184"/>
      <c r="BA33" s="184"/>
      <c r="BB33" s="184"/>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6"/>
      <c r="CR33" s="186"/>
      <c r="CS33" s="186"/>
      <c r="CT33" s="186"/>
      <c r="CU33" s="186"/>
      <c r="CV33" s="186"/>
      <c r="CW33" s="186"/>
      <c r="CX33" s="182"/>
      <c r="CY33" s="182"/>
      <c r="CZ33" s="182"/>
      <c r="DA33" s="182"/>
      <c r="DB33" s="430"/>
      <c r="DC33" s="430"/>
      <c r="DD33" s="430"/>
      <c r="DE33" s="430"/>
      <c r="DF33" s="430"/>
      <c r="DG33" s="436"/>
      <c r="DH33" s="436"/>
      <c r="DI33" s="436"/>
      <c r="DJ33" s="436"/>
      <c r="DK33" s="436"/>
      <c r="DL33" s="436"/>
      <c r="DM33" s="436"/>
      <c r="DN33" s="436"/>
      <c r="DO33" s="436"/>
      <c r="DP33" s="436"/>
      <c r="DQ33" s="436"/>
      <c r="DR33" s="436"/>
      <c r="DS33" s="436"/>
      <c r="DT33" s="436"/>
      <c r="DU33" s="436"/>
      <c r="DV33" s="436"/>
      <c r="DW33" s="436"/>
      <c r="DX33" s="436"/>
      <c r="DY33" s="436"/>
      <c r="DZ33" s="436"/>
      <c r="EA33" s="436"/>
      <c r="EB33" s="436"/>
      <c r="EC33" s="436"/>
      <c r="ED33" s="436"/>
      <c r="EE33" s="436"/>
      <c r="EF33" s="436"/>
      <c r="EG33" s="436"/>
      <c r="EH33" s="436"/>
      <c r="EI33" s="436"/>
      <c r="EJ33" s="436"/>
      <c r="EK33" s="436"/>
      <c r="EL33" s="436"/>
      <c r="EM33" s="436"/>
      <c r="EN33" s="436"/>
      <c r="EO33" s="436"/>
      <c r="EP33" s="436"/>
      <c r="EQ33" s="436"/>
      <c r="ER33" s="436"/>
      <c r="ES33" s="436"/>
      <c r="ET33" s="436"/>
      <c r="EU33" s="436"/>
      <c r="EV33" s="436"/>
      <c r="EW33" s="436"/>
      <c r="EX33" s="436"/>
      <c r="EY33" s="436"/>
      <c r="EZ33" s="436"/>
      <c r="FA33" s="436"/>
      <c r="FB33" s="436"/>
      <c r="FC33" s="436"/>
      <c r="FD33" s="436"/>
      <c r="FE33" s="436"/>
      <c r="FF33" s="436"/>
      <c r="FG33" s="436"/>
      <c r="FH33" s="436"/>
      <c r="FI33" s="436"/>
      <c r="FJ33" s="436"/>
      <c r="FK33" s="436"/>
      <c r="FL33" s="436"/>
      <c r="FM33" s="436"/>
      <c r="FN33" s="436"/>
      <c r="FO33" s="436"/>
      <c r="FP33" s="436"/>
      <c r="FQ33" s="436"/>
      <c r="FR33" s="436"/>
      <c r="FS33" s="436"/>
      <c r="FT33" s="436"/>
      <c r="FU33" s="436"/>
      <c r="FV33" s="436"/>
      <c r="FW33" s="436"/>
      <c r="FX33" s="436"/>
      <c r="FY33" s="436"/>
      <c r="FZ33" s="436"/>
      <c r="GA33" s="436"/>
      <c r="GB33" s="436"/>
      <c r="GC33" s="436"/>
      <c r="GD33" s="436"/>
      <c r="GE33" s="436"/>
      <c r="GF33" s="436"/>
      <c r="GG33" s="436"/>
      <c r="GH33" s="436"/>
      <c r="GI33" s="436"/>
      <c r="GJ33" s="436"/>
      <c r="GK33" s="436"/>
      <c r="GL33" s="436"/>
      <c r="GM33" s="436"/>
      <c r="GN33" s="436"/>
      <c r="GO33" s="436"/>
      <c r="GP33" s="436"/>
      <c r="GQ33" s="436"/>
      <c r="GR33" s="436"/>
      <c r="GS33" s="436"/>
      <c r="GT33" s="436"/>
      <c r="GU33" s="436"/>
      <c r="GV33" s="436"/>
      <c r="GW33" s="436"/>
      <c r="GX33" s="436"/>
      <c r="GY33" s="436"/>
      <c r="GZ33" s="436"/>
      <c r="HA33" s="436"/>
      <c r="HB33" s="436"/>
      <c r="HC33" s="436"/>
      <c r="HD33" s="436"/>
      <c r="HE33" s="436"/>
      <c r="HF33" s="436"/>
      <c r="HG33" s="436"/>
      <c r="HH33" s="436"/>
      <c r="HI33" s="436"/>
      <c r="HJ33" s="436"/>
      <c r="HK33" s="436"/>
      <c r="HL33" s="436"/>
      <c r="HM33" s="436"/>
      <c r="HN33" s="436"/>
      <c r="HO33" s="436"/>
      <c r="HP33" s="436"/>
      <c r="HQ33" s="436"/>
      <c r="HR33" s="436"/>
      <c r="HS33" s="436"/>
      <c r="HT33" s="436"/>
      <c r="HU33" s="436"/>
      <c r="HV33" s="436"/>
      <c r="HW33" s="436"/>
      <c r="HX33" s="436"/>
      <c r="HY33" s="436"/>
      <c r="HZ33" s="436"/>
      <c r="IA33" s="436"/>
      <c r="IB33" s="436"/>
      <c r="IC33" s="436"/>
      <c r="ID33" s="436"/>
      <c r="IE33" s="436"/>
      <c r="IF33" s="436"/>
      <c r="IG33" s="436"/>
      <c r="IH33" s="436"/>
      <c r="II33" s="436"/>
      <c r="IJ33" s="436"/>
      <c r="IK33" s="436"/>
      <c r="IL33" s="436"/>
      <c r="IM33" s="436"/>
      <c r="IN33" s="436"/>
      <c r="IO33" s="436"/>
      <c r="IP33" s="436"/>
      <c r="IQ33" s="436"/>
      <c r="IR33" s="436"/>
      <c r="IS33" s="436"/>
      <c r="IT33" s="436"/>
      <c r="IU33" s="436"/>
      <c r="IV33" s="436"/>
    </row>
    <row r="34" spans="1:256">
      <c r="F34" s="187" t="s">
        <v>464</v>
      </c>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88"/>
      <c r="AE34" s="188"/>
      <c r="AF34" s="188"/>
      <c r="AG34" s="188"/>
      <c r="AH34" s="440"/>
      <c r="AI34" s="440"/>
      <c r="AJ34" s="440"/>
      <c r="AK34" s="440"/>
      <c r="AL34" s="440"/>
      <c r="AM34" s="440"/>
      <c r="AN34" s="440"/>
      <c r="AO34" s="440"/>
      <c r="AP34" s="440"/>
      <c r="AQ34" s="440"/>
      <c r="AR34" s="440"/>
      <c r="AS34" s="440"/>
      <c r="AT34" s="440"/>
      <c r="AU34" s="189"/>
      <c r="AV34" s="163"/>
      <c r="AW34" s="163"/>
      <c r="AX34" s="163"/>
      <c r="AY34" s="163"/>
      <c r="AZ34" s="163"/>
      <c r="BA34" s="163"/>
      <c r="BB34" s="163"/>
      <c r="BC34" s="163"/>
      <c r="BD34" s="163"/>
      <c r="BE34" s="189" t="s">
        <v>28</v>
      </c>
      <c r="BF34" s="189"/>
      <c r="BG34" s="189"/>
      <c r="BH34" s="189"/>
      <c r="BI34" s="189"/>
      <c r="BJ34" s="189"/>
      <c r="BK34" s="189"/>
      <c r="BL34" s="189"/>
      <c r="BM34" s="189"/>
      <c r="BN34" s="189"/>
      <c r="BO34" s="189"/>
      <c r="BP34" s="189"/>
      <c r="BQ34" s="189"/>
      <c r="BR34" s="163"/>
      <c r="BS34" s="163"/>
      <c r="BT34" s="163"/>
      <c r="BU34" s="163"/>
      <c r="BV34" s="163"/>
      <c r="BW34" s="163"/>
      <c r="BX34" s="163"/>
      <c r="BY34" s="163"/>
      <c r="BZ34" s="163"/>
      <c r="CA34" s="163"/>
      <c r="CB34" s="163"/>
      <c r="CC34" s="163"/>
      <c r="CD34" s="163"/>
      <c r="CE34" s="163"/>
      <c r="CF34" s="163"/>
      <c r="CG34" s="163"/>
      <c r="CH34" s="163"/>
      <c r="CI34" s="163"/>
      <c r="CJ34" s="163"/>
      <c r="CK34" s="163"/>
      <c r="CL34" s="163"/>
      <c r="CM34" s="163"/>
      <c r="CN34" s="163"/>
      <c r="CO34" s="163"/>
      <c r="CP34" s="163"/>
      <c r="CQ34" s="162"/>
      <c r="CR34" s="163"/>
      <c r="CS34" s="163"/>
      <c r="CT34" s="163"/>
      <c r="CU34" s="163"/>
      <c r="CV34" s="163"/>
      <c r="CW34" s="163"/>
      <c r="CX34" s="182"/>
      <c r="CY34" s="182"/>
      <c r="CZ34" s="182"/>
      <c r="DA34" s="182"/>
      <c r="DB34" s="181"/>
      <c r="DC34" s="430"/>
      <c r="DD34" s="430"/>
      <c r="DE34" s="430"/>
      <c r="DF34" s="430"/>
    </row>
    <row r="35" spans="1:256">
      <c r="BZ35" s="1176"/>
      <c r="CA35" s="1176"/>
      <c r="CB35" s="1176"/>
      <c r="CC35" s="1176"/>
      <c r="CD35" s="1176"/>
      <c r="CE35" s="1176"/>
      <c r="CF35" s="1176"/>
      <c r="CG35" s="1176"/>
      <c r="CH35" s="1176"/>
      <c r="CI35" s="1176"/>
      <c r="CJ35" s="1176"/>
      <c r="CK35" s="1176"/>
      <c r="CL35" s="1176"/>
      <c r="CM35" s="1176"/>
      <c r="CN35" s="1176"/>
      <c r="CO35" s="1176"/>
      <c r="CP35" s="1176"/>
      <c r="CQ35" s="1176"/>
      <c r="CX35" s="182"/>
      <c r="CY35" s="182"/>
      <c r="CZ35" s="182"/>
      <c r="DA35" s="182"/>
      <c r="DB35" s="182"/>
      <c r="DC35" s="182"/>
      <c r="DD35" s="182"/>
      <c r="DE35" s="182"/>
      <c r="DF35" s="182"/>
      <c r="DG35" s="182"/>
      <c r="DH35" s="182"/>
    </row>
    <row r="36" spans="1:256">
      <c r="F36" s="187" t="s">
        <v>220</v>
      </c>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90"/>
      <c r="AE36" s="190"/>
      <c r="AF36" s="190"/>
      <c r="AG36" s="190"/>
      <c r="AH36" s="190"/>
      <c r="AI36" s="190"/>
      <c r="AJ36" s="190"/>
      <c r="AK36" s="440"/>
      <c r="AL36" s="440"/>
      <c r="AM36" s="440"/>
      <c r="AN36" s="440"/>
      <c r="AO36" s="440"/>
      <c r="AP36" s="440"/>
      <c r="AQ36" s="440"/>
      <c r="AR36" s="440"/>
      <c r="AS36" s="440"/>
      <c r="AT36" s="440"/>
      <c r="AU36" s="440"/>
      <c r="AY36" s="167"/>
      <c r="AZ36" s="167"/>
      <c r="BA36" s="167"/>
      <c r="BB36" s="167"/>
      <c r="BC36" s="167"/>
      <c r="BD36" s="167"/>
      <c r="BE36" s="191" t="s">
        <v>221</v>
      </c>
      <c r="BF36" s="191"/>
      <c r="BG36" s="191"/>
      <c r="BH36" s="191"/>
      <c r="BI36" s="191"/>
      <c r="BJ36" s="191"/>
      <c r="BK36" s="191"/>
      <c r="BL36" s="191"/>
      <c r="BM36" s="191"/>
      <c r="BN36" s="191"/>
      <c r="BO36" s="440"/>
      <c r="BP36" s="440"/>
      <c r="BQ36" s="440"/>
      <c r="BR36" s="430"/>
      <c r="BS36" s="430"/>
      <c r="BT36" s="430"/>
      <c r="BU36" s="430"/>
      <c r="BV36" s="430"/>
      <c r="BW36" s="430"/>
      <c r="BX36" s="430"/>
      <c r="BY36" s="430"/>
      <c r="BZ36" s="1176"/>
      <c r="CA36" s="1176"/>
      <c r="CB36" s="1176"/>
      <c r="CC36" s="1176"/>
      <c r="CD36" s="1176"/>
      <c r="CE36" s="1176"/>
      <c r="CF36" s="1176"/>
      <c r="CG36" s="1176"/>
      <c r="CH36" s="1176"/>
      <c r="CI36" s="1176"/>
      <c r="CJ36" s="1176"/>
      <c r="CK36" s="1176"/>
      <c r="CL36" s="1176"/>
      <c r="CM36" s="1176"/>
      <c r="CN36" s="1176"/>
      <c r="CO36" s="1176"/>
      <c r="CP36" s="1176"/>
      <c r="CQ36" s="1176"/>
      <c r="CX36" s="182"/>
      <c r="CY36" s="182"/>
      <c r="CZ36" s="182"/>
      <c r="DA36" s="182"/>
      <c r="DB36" s="430"/>
      <c r="DC36" s="430"/>
      <c r="DD36" s="430"/>
      <c r="DE36" s="430"/>
      <c r="DF36" s="430"/>
    </row>
    <row r="37" spans="1:256" s="164" customFormat="1">
      <c r="A37" s="436"/>
      <c r="B37" s="436"/>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184"/>
      <c r="AS37" s="184"/>
      <c r="AT37" s="184"/>
      <c r="AU37" s="184"/>
      <c r="AV37" s="184"/>
      <c r="AW37" s="184"/>
      <c r="AX37" s="184"/>
      <c r="AY37" s="184"/>
      <c r="AZ37" s="184"/>
      <c r="BA37" s="184"/>
      <c r="BB37" s="184"/>
      <c r="BC37" s="430"/>
      <c r="BD37" s="430"/>
      <c r="BE37" s="430"/>
      <c r="BF37" s="430"/>
      <c r="BG37" s="430"/>
      <c r="BH37" s="430"/>
      <c r="BI37" s="430"/>
      <c r="BJ37" s="430"/>
      <c r="BK37" s="184"/>
      <c r="BL37" s="184"/>
      <c r="BM37" s="184"/>
      <c r="BN37" s="184"/>
      <c r="BO37" s="184"/>
      <c r="BP37" s="184"/>
      <c r="BQ37" s="184"/>
      <c r="BR37" s="184"/>
      <c r="BS37" s="430"/>
      <c r="BT37" s="430"/>
      <c r="BU37" s="430"/>
      <c r="BV37" s="430"/>
      <c r="BW37" s="430"/>
      <c r="BX37" s="430"/>
      <c r="BY37" s="430"/>
      <c r="BZ37" s="1177"/>
      <c r="CA37" s="1176"/>
      <c r="CB37" s="1176"/>
      <c r="CC37" s="1176"/>
      <c r="CD37" s="1176"/>
      <c r="CE37" s="1176"/>
      <c r="CF37" s="1176"/>
      <c r="CG37" s="1176"/>
      <c r="CH37" s="1176"/>
      <c r="CI37" s="1176"/>
      <c r="CJ37" s="1176"/>
      <c r="CK37" s="1176"/>
      <c r="CL37" s="1176"/>
      <c r="CM37" s="1176"/>
      <c r="CN37" s="1176"/>
      <c r="CO37" s="1176"/>
      <c r="CP37" s="1176"/>
      <c r="CQ37" s="1176"/>
      <c r="CR37" s="185"/>
      <c r="CS37" s="185"/>
      <c r="CT37" s="185"/>
      <c r="CU37" s="185"/>
      <c r="CV37" s="185"/>
      <c r="CW37" s="185"/>
      <c r="CX37" s="182"/>
      <c r="CY37" s="182"/>
      <c r="CZ37" s="182"/>
      <c r="DA37" s="182"/>
      <c r="DB37" s="430"/>
      <c r="DC37" s="430"/>
      <c r="DD37" s="430"/>
      <c r="DE37" s="430"/>
      <c r="DF37" s="430"/>
      <c r="DG37" s="436"/>
      <c r="DH37" s="436"/>
      <c r="DI37" s="436"/>
      <c r="DJ37" s="436"/>
      <c r="DK37" s="436"/>
      <c r="DL37" s="436"/>
      <c r="DM37" s="436"/>
      <c r="DN37" s="436"/>
      <c r="DO37" s="436"/>
      <c r="DP37" s="436"/>
      <c r="DQ37" s="436"/>
      <c r="DR37" s="436"/>
      <c r="DS37" s="436"/>
      <c r="DT37" s="436"/>
      <c r="DU37" s="436"/>
      <c r="DV37" s="436"/>
      <c r="DW37" s="436"/>
      <c r="DX37" s="436"/>
      <c r="DY37" s="436"/>
      <c r="DZ37" s="436"/>
      <c r="EA37" s="436"/>
      <c r="EB37" s="436"/>
      <c r="EC37" s="436"/>
      <c r="ED37" s="436"/>
      <c r="EE37" s="436"/>
      <c r="EF37" s="436"/>
      <c r="EG37" s="436"/>
      <c r="EH37" s="436"/>
      <c r="EI37" s="436"/>
      <c r="EJ37" s="436"/>
      <c r="EK37" s="436"/>
      <c r="EL37" s="436"/>
      <c r="EM37" s="436"/>
      <c r="EN37" s="436"/>
      <c r="EO37" s="436"/>
      <c r="EP37" s="436"/>
      <c r="EQ37" s="436"/>
      <c r="ER37" s="436"/>
      <c r="ES37" s="436"/>
      <c r="ET37" s="436"/>
      <c r="EU37" s="436"/>
      <c r="EV37" s="436"/>
      <c r="EW37" s="436"/>
      <c r="EX37" s="436"/>
      <c r="EY37" s="436"/>
      <c r="EZ37" s="436"/>
      <c r="FA37" s="436"/>
      <c r="FB37" s="436"/>
      <c r="FC37" s="436"/>
      <c r="FD37" s="436"/>
      <c r="FE37" s="436"/>
      <c r="FF37" s="436"/>
      <c r="FG37" s="436"/>
      <c r="FH37" s="436"/>
      <c r="FI37" s="436"/>
      <c r="FJ37" s="436"/>
      <c r="FK37" s="436"/>
      <c r="FL37" s="436"/>
      <c r="FM37" s="436"/>
      <c r="FN37" s="436"/>
      <c r="FO37" s="436"/>
      <c r="FP37" s="436"/>
      <c r="FQ37" s="436"/>
      <c r="FR37" s="436"/>
      <c r="FS37" s="436"/>
      <c r="FT37" s="436"/>
      <c r="FU37" s="436"/>
      <c r="FV37" s="436"/>
      <c r="FW37" s="436"/>
      <c r="FX37" s="436"/>
      <c r="FY37" s="436"/>
      <c r="FZ37" s="436"/>
      <c r="GA37" s="436"/>
      <c r="GB37" s="436"/>
      <c r="GC37" s="436"/>
      <c r="GD37" s="436"/>
      <c r="GE37" s="436"/>
      <c r="GF37" s="436"/>
      <c r="GG37" s="436"/>
      <c r="GH37" s="436"/>
      <c r="GI37" s="436"/>
      <c r="GJ37" s="436"/>
      <c r="GK37" s="436"/>
      <c r="GL37" s="436"/>
      <c r="GM37" s="436"/>
      <c r="GN37" s="436"/>
      <c r="GO37" s="436"/>
      <c r="GP37" s="436"/>
      <c r="GQ37" s="436"/>
      <c r="GR37" s="436"/>
      <c r="GS37" s="436"/>
      <c r="GT37" s="436"/>
      <c r="GU37" s="436"/>
      <c r="GV37" s="436"/>
      <c r="GW37" s="436"/>
      <c r="GX37" s="436"/>
      <c r="GY37" s="436"/>
      <c r="GZ37" s="436"/>
      <c r="HA37" s="436"/>
      <c r="HB37" s="436"/>
      <c r="HC37" s="436"/>
      <c r="HD37" s="436"/>
      <c r="HE37" s="436"/>
      <c r="HF37" s="436"/>
      <c r="HG37" s="436"/>
      <c r="HH37" s="436"/>
      <c r="HI37" s="436"/>
      <c r="HJ37" s="436"/>
      <c r="HK37" s="436"/>
      <c r="HL37" s="436"/>
      <c r="HM37" s="436"/>
      <c r="HN37" s="436"/>
      <c r="HO37" s="436"/>
      <c r="HP37" s="436"/>
      <c r="HQ37" s="436"/>
      <c r="HR37" s="436"/>
      <c r="HS37" s="436"/>
      <c r="HT37" s="436"/>
      <c r="HU37" s="436"/>
      <c r="HV37" s="436"/>
      <c r="HW37" s="436"/>
      <c r="HX37" s="436"/>
      <c r="HY37" s="436"/>
      <c r="HZ37" s="436"/>
      <c r="IA37" s="436"/>
      <c r="IB37" s="436"/>
      <c r="IC37" s="436"/>
      <c r="ID37" s="436"/>
      <c r="IE37" s="436"/>
      <c r="IF37" s="436"/>
      <c r="IG37" s="436"/>
      <c r="IH37" s="436"/>
      <c r="II37" s="436"/>
      <c r="IJ37" s="436"/>
      <c r="IK37" s="436"/>
      <c r="IL37" s="436"/>
      <c r="IM37" s="436"/>
      <c r="IN37" s="436"/>
      <c r="IO37" s="436"/>
      <c r="IP37" s="436"/>
      <c r="IQ37" s="436"/>
      <c r="IR37" s="436"/>
      <c r="IS37" s="436"/>
      <c r="IT37" s="436"/>
      <c r="IU37" s="436"/>
      <c r="IV37" s="436"/>
    </row>
    <row r="38" spans="1:256" s="164" customFormat="1">
      <c r="A38" s="436"/>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183"/>
      <c r="AJ38" s="183"/>
      <c r="AK38" s="183"/>
      <c r="AL38" s="183"/>
      <c r="AM38" s="183"/>
      <c r="AN38" s="183"/>
      <c r="AO38" s="183"/>
      <c r="AP38" s="183"/>
      <c r="AQ38" s="183"/>
      <c r="AR38" s="184"/>
      <c r="AS38" s="184"/>
      <c r="AT38" s="184"/>
      <c r="AU38" s="184"/>
      <c r="AV38" s="184"/>
      <c r="AW38" s="184"/>
      <c r="AX38" s="184"/>
      <c r="AY38" s="184"/>
      <c r="AZ38" s="184"/>
      <c r="BA38" s="184"/>
      <c r="BB38" s="184"/>
      <c r="BC38" s="185"/>
      <c r="BD38" s="185"/>
      <c r="BE38" s="185"/>
      <c r="BF38" s="185"/>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6"/>
      <c r="CR38" s="186"/>
      <c r="CS38" s="186"/>
      <c r="CT38" s="186"/>
      <c r="CU38" s="186"/>
      <c r="CV38" s="186"/>
      <c r="CW38" s="186"/>
      <c r="CX38" s="182"/>
      <c r="CY38" s="182"/>
      <c r="CZ38" s="182"/>
      <c r="DA38" s="182"/>
      <c r="DB38" s="430"/>
      <c r="DC38" s="430"/>
      <c r="DD38" s="430"/>
      <c r="DE38" s="430"/>
      <c r="DF38" s="430"/>
      <c r="DG38" s="436"/>
      <c r="DH38" s="436"/>
      <c r="DI38" s="436"/>
      <c r="DJ38" s="436"/>
      <c r="DK38" s="436"/>
      <c r="DL38" s="436"/>
      <c r="DM38" s="436"/>
      <c r="DN38" s="436"/>
      <c r="DO38" s="436"/>
      <c r="DP38" s="436"/>
      <c r="DQ38" s="436"/>
      <c r="DR38" s="436"/>
      <c r="DS38" s="436"/>
      <c r="DT38" s="436"/>
      <c r="DU38" s="436"/>
      <c r="DV38" s="436"/>
      <c r="DW38" s="436"/>
      <c r="DX38" s="436"/>
      <c r="DY38" s="436"/>
      <c r="DZ38" s="436"/>
      <c r="EA38" s="436"/>
      <c r="EB38" s="436"/>
      <c r="EC38" s="436"/>
      <c r="ED38" s="436"/>
      <c r="EE38" s="436"/>
      <c r="EF38" s="436"/>
      <c r="EG38" s="436"/>
      <c r="EH38" s="436"/>
      <c r="EI38" s="436"/>
      <c r="EJ38" s="436"/>
      <c r="EK38" s="436"/>
      <c r="EL38" s="436"/>
      <c r="EM38" s="436"/>
      <c r="EN38" s="436"/>
      <c r="EO38" s="436"/>
      <c r="EP38" s="436"/>
      <c r="EQ38" s="436"/>
      <c r="ER38" s="436"/>
      <c r="ES38" s="436"/>
      <c r="ET38" s="436"/>
      <c r="EU38" s="436"/>
      <c r="EV38" s="436"/>
      <c r="EW38" s="436"/>
      <c r="EX38" s="436"/>
      <c r="EY38" s="436"/>
      <c r="EZ38" s="436"/>
      <c r="FA38" s="436"/>
      <c r="FB38" s="436"/>
      <c r="FC38" s="436"/>
      <c r="FD38" s="436"/>
      <c r="FE38" s="436"/>
      <c r="FF38" s="436"/>
      <c r="FG38" s="436"/>
      <c r="FH38" s="436"/>
      <c r="FI38" s="436"/>
      <c r="FJ38" s="436"/>
      <c r="FK38" s="436"/>
      <c r="FL38" s="436"/>
      <c r="FM38" s="436"/>
      <c r="FN38" s="436"/>
      <c r="FO38" s="436"/>
      <c r="FP38" s="436"/>
      <c r="FQ38" s="436"/>
      <c r="FR38" s="436"/>
      <c r="FS38" s="436"/>
      <c r="FT38" s="436"/>
      <c r="FU38" s="436"/>
      <c r="FV38" s="436"/>
      <c r="FW38" s="436"/>
      <c r="FX38" s="436"/>
      <c r="FY38" s="436"/>
      <c r="FZ38" s="436"/>
      <c r="GA38" s="436"/>
      <c r="GB38" s="436"/>
      <c r="GC38" s="436"/>
      <c r="GD38" s="436"/>
      <c r="GE38" s="436"/>
      <c r="GF38" s="436"/>
      <c r="GG38" s="436"/>
      <c r="GH38" s="436"/>
      <c r="GI38" s="436"/>
      <c r="GJ38" s="436"/>
      <c r="GK38" s="436"/>
      <c r="GL38" s="436"/>
      <c r="GM38" s="436"/>
      <c r="GN38" s="436"/>
      <c r="GO38" s="436"/>
      <c r="GP38" s="436"/>
      <c r="GQ38" s="436"/>
      <c r="GR38" s="436"/>
      <c r="GS38" s="436"/>
      <c r="GT38" s="436"/>
      <c r="GU38" s="436"/>
      <c r="GV38" s="436"/>
      <c r="GW38" s="436"/>
      <c r="GX38" s="436"/>
      <c r="GY38" s="436"/>
      <c r="GZ38" s="436"/>
      <c r="HA38" s="436"/>
      <c r="HB38" s="436"/>
      <c r="HC38" s="436"/>
      <c r="HD38" s="436"/>
      <c r="HE38" s="436"/>
      <c r="HF38" s="436"/>
      <c r="HG38" s="436"/>
      <c r="HH38" s="436"/>
      <c r="HI38" s="436"/>
      <c r="HJ38" s="436"/>
      <c r="HK38" s="436"/>
      <c r="HL38" s="436"/>
      <c r="HM38" s="436"/>
      <c r="HN38" s="436"/>
      <c r="HO38" s="436"/>
      <c r="HP38" s="436"/>
      <c r="HQ38" s="436"/>
      <c r="HR38" s="436"/>
      <c r="HS38" s="436"/>
      <c r="HT38" s="436"/>
      <c r="HU38" s="436"/>
      <c r="HV38" s="436"/>
      <c r="HW38" s="436"/>
      <c r="HX38" s="436"/>
      <c r="HY38" s="436"/>
      <c r="HZ38" s="436"/>
      <c r="IA38" s="436"/>
      <c r="IB38" s="436"/>
      <c r="IC38" s="436"/>
      <c r="ID38" s="436"/>
      <c r="IE38" s="436"/>
      <c r="IF38" s="436"/>
      <c r="IG38" s="436"/>
      <c r="IH38" s="436"/>
      <c r="II38" s="436"/>
      <c r="IJ38" s="436"/>
      <c r="IK38" s="436"/>
      <c r="IL38" s="436"/>
      <c r="IM38" s="436"/>
      <c r="IN38" s="436"/>
      <c r="IO38" s="436"/>
      <c r="IP38" s="436"/>
      <c r="IQ38" s="436"/>
      <c r="IR38" s="436"/>
      <c r="IS38" s="436"/>
      <c r="IT38" s="436"/>
      <c r="IU38" s="436"/>
      <c r="IV38" s="436"/>
    </row>
    <row r="39" spans="1:256" s="164" customFormat="1">
      <c r="A39" s="436"/>
      <c r="B39" s="436"/>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183"/>
      <c r="AJ39" s="183"/>
      <c r="AK39" s="183"/>
      <c r="AL39" s="183"/>
      <c r="AM39" s="183"/>
      <c r="AN39" s="183"/>
      <c r="AO39" s="183"/>
      <c r="AP39" s="183"/>
      <c r="AQ39" s="183"/>
      <c r="AR39" s="184"/>
      <c r="AS39" s="184"/>
      <c r="AT39" s="184"/>
      <c r="AU39" s="184"/>
      <c r="AV39" s="184"/>
      <c r="AW39" s="184"/>
      <c r="AX39" s="184"/>
      <c r="AY39" s="184"/>
      <c r="AZ39" s="184"/>
      <c r="BA39" s="184"/>
      <c r="BB39" s="184"/>
      <c r="BC39" s="185"/>
      <c r="BD39" s="185"/>
      <c r="BE39" s="185"/>
      <c r="BF39" s="185"/>
      <c r="BG39" s="185"/>
      <c r="BH39" s="185"/>
      <c r="BI39" s="185"/>
      <c r="BJ39" s="185"/>
      <c r="BK39" s="185"/>
      <c r="BL39" s="185"/>
      <c r="BM39" s="185"/>
      <c r="BN39" s="185"/>
      <c r="BO39" s="185"/>
      <c r="BP39" s="185"/>
      <c r="BQ39" s="185"/>
      <c r="BR39" s="185"/>
      <c r="BS39" s="185"/>
      <c r="BT39" s="185"/>
      <c r="BU39" s="185"/>
      <c r="BV39" s="185"/>
      <c r="BW39" s="185"/>
      <c r="BX39" s="185"/>
      <c r="BY39" s="185"/>
      <c r="BZ39" s="185"/>
      <c r="CA39" s="185"/>
      <c r="CB39" s="185"/>
      <c r="CC39" s="185"/>
      <c r="CD39" s="185"/>
      <c r="CE39" s="185"/>
      <c r="CF39" s="185"/>
      <c r="CG39" s="185"/>
      <c r="CH39" s="185"/>
      <c r="CI39" s="185"/>
      <c r="CJ39" s="185"/>
      <c r="CK39" s="185"/>
      <c r="CL39" s="185"/>
      <c r="CM39" s="185"/>
      <c r="CN39" s="185"/>
      <c r="CO39" s="185"/>
      <c r="CP39" s="185"/>
      <c r="CQ39" s="186"/>
      <c r="CR39" s="186"/>
      <c r="CS39" s="186"/>
      <c r="CT39" s="186"/>
      <c r="CU39" s="186"/>
      <c r="CV39" s="186"/>
      <c r="CW39" s="186"/>
      <c r="CX39" s="182"/>
      <c r="CY39" s="182"/>
      <c r="CZ39" s="182"/>
      <c r="DA39" s="182"/>
      <c r="DB39" s="430"/>
      <c r="DC39" s="430"/>
      <c r="DD39" s="430"/>
      <c r="DE39" s="430"/>
      <c r="DF39" s="430"/>
      <c r="DG39" s="436"/>
      <c r="DH39" s="436"/>
      <c r="DI39" s="436"/>
      <c r="DJ39" s="436"/>
      <c r="DK39" s="436"/>
      <c r="DL39" s="436"/>
      <c r="DM39" s="436"/>
      <c r="DN39" s="436"/>
      <c r="DO39" s="436"/>
      <c r="DP39" s="436"/>
      <c r="DQ39" s="436"/>
      <c r="DR39" s="436"/>
      <c r="DS39" s="436"/>
      <c r="DT39" s="436"/>
      <c r="DU39" s="436"/>
      <c r="DV39" s="436"/>
      <c r="DW39" s="436"/>
      <c r="DX39" s="436"/>
      <c r="DY39" s="436"/>
      <c r="DZ39" s="436"/>
      <c r="EA39" s="436"/>
      <c r="EB39" s="436"/>
      <c r="EC39" s="436"/>
      <c r="ED39" s="436"/>
      <c r="EE39" s="436"/>
      <c r="EF39" s="436"/>
      <c r="EG39" s="436"/>
      <c r="EH39" s="436"/>
      <c r="EI39" s="436"/>
      <c r="EJ39" s="436"/>
      <c r="EK39" s="436"/>
      <c r="EL39" s="436"/>
      <c r="EM39" s="436"/>
      <c r="EN39" s="436"/>
      <c r="EO39" s="436"/>
      <c r="EP39" s="436"/>
      <c r="EQ39" s="436"/>
      <c r="ER39" s="436"/>
      <c r="ES39" s="436"/>
      <c r="ET39" s="436"/>
      <c r="EU39" s="436"/>
      <c r="EV39" s="436"/>
      <c r="EW39" s="436"/>
      <c r="EX39" s="436"/>
      <c r="EY39" s="436"/>
      <c r="EZ39" s="436"/>
      <c r="FA39" s="436"/>
      <c r="FB39" s="436"/>
      <c r="FC39" s="436"/>
      <c r="FD39" s="436"/>
      <c r="FE39" s="436"/>
      <c r="FF39" s="436"/>
      <c r="FG39" s="436"/>
      <c r="FH39" s="436"/>
      <c r="FI39" s="436"/>
      <c r="FJ39" s="436"/>
      <c r="FK39" s="436"/>
      <c r="FL39" s="436"/>
      <c r="FM39" s="436"/>
      <c r="FN39" s="436"/>
      <c r="FO39" s="436"/>
      <c r="FP39" s="436"/>
      <c r="FQ39" s="436"/>
      <c r="FR39" s="436"/>
      <c r="FS39" s="436"/>
      <c r="FT39" s="436"/>
      <c r="FU39" s="436"/>
      <c r="FV39" s="436"/>
      <c r="FW39" s="436"/>
      <c r="FX39" s="436"/>
      <c r="FY39" s="436"/>
      <c r="FZ39" s="436"/>
      <c r="GA39" s="436"/>
      <c r="GB39" s="436"/>
      <c r="GC39" s="436"/>
      <c r="GD39" s="436"/>
      <c r="GE39" s="436"/>
      <c r="GF39" s="436"/>
      <c r="GG39" s="436"/>
      <c r="GH39" s="436"/>
      <c r="GI39" s="436"/>
      <c r="GJ39" s="436"/>
      <c r="GK39" s="436"/>
      <c r="GL39" s="436"/>
      <c r="GM39" s="436"/>
      <c r="GN39" s="436"/>
      <c r="GO39" s="436"/>
      <c r="GP39" s="436"/>
      <c r="GQ39" s="436"/>
      <c r="GR39" s="436"/>
      <c r="GS39" s="436"/>
      <c r="GT39" s="436"/>
      <c r="GU39" s="436"/>
      <c r="GV39" s="436"/>
      <c r="GW39" s="436"/>
      <c r="GX39" s="436"/>
      <c r="GY39" s="436"/>
      <c r="GZ39" s="436"/>
      <c r="HA39" s="436"/>
      <c r="HB39" s="436"/>
      <c r="HC39" s="436"/>
      <c r="HD39" s="436"/>
      <c r="HE39" s="436"/>
      <c r="HF39" s="436"/>
      <c r="HG39" s="436"/>
      <c r="HH39" s="436"/>
      <c r="HI39" s="436"/>
      <c r="HJ39" s="436"/>
      <c r="HK39" s="436"/>
      <c r="HL39" s="436"/>
      <c r="HM39" s="436"/>
      <c r="HN39" s="436"/>
      <c r="HO39" s="436"/>
      <c r="HP39" s="436"/>
      <c r="HQ39" s="436"/>
      <c r="HR39" s="436"/>
      <c r="HS39" s="436"/>
      <c r="HT39" s="436"/>
      <c r="HU39" s="436"/>
      <c r="HV39" s="436"/>
      <c r="HW39" s="436"/>
      <c r="HX39" s="436"/>
      <c r="HY39" s="436"/>
      <c r="HZ39" s="436"/>
      <c r="IA39" s="436"/>
      <c r="IB39" s="436"/>
      <c r="IC39" s="436"/>
      <c r="ID39" s="436"/>
      <c r="IE39" s="436"/>
      <c r="IF39" s="436"/>
      <c r="IG39" s="436"/>
      <c r="IH39" s="436"/>
      <c r="II39" s="436"/>
      <c r="IJ39" s="436"/>
      <c r="IK39" s="436"/>
      <c r="IL39" s="436"/>
      <c r="IM39" s="436"/>
      <c r="IN39" s="436"/>
      <c r="IO39" s="436"/>
      <c r="IP39" s="436"/>
      <c r="IQ39" s="436"/>
      <c r="IR39" s="436"/>
      <c r="IS39" s="436"/>
      <c r="IT39" s="436"/>
      <c r="IU39" s="436"/>
      <c r="IV39" s="436"/>
    </row>
    <row r="40" spans="1:256" s="164" customFormat="1">
      <c r="A40" s="436"/>
      <c r="B40" s="436"/>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183"/>
      <c r="AJ40" s="183"/>
      <c r="AK40" s="183"/>
      <c r="AL40" s="183"/>
      <c r="AM40" s="183"/>
      <c r="AN40" s="183"/>
      <c r="AO40" s="183"/>
      <c r="AP40" s="183"/>
      <c r="AQ40" s="183"/>
      <c r="AR40" s="184"/>
      <c r="AS40" s="184"/>
      <c r="AT40" s="184"/>
      <c r="AU40" s="184"/>
      <c r="AV40" s="184"/>
      <c r="AW40" s="184"/>
      <c r="AX40" s="184"/>
      <c r="AY40" s="184"/>
      <c r="AZ40" s="184"/>
      <c r="BA40" s="184"/>
      <c r="BB40" s="184"/>
      <c r="BC40" s="185"/>
      <c r="BD40" s="185"/>
      <c r="BE40" s="185"/>
      <c r="BF40" s="185"/>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5"/>
      <c r="CH40" s="185"/>
      <c r="CI40" s="185"/>
      <c r="CJ40" s="185"/>
      <c r="CK40" s="185"/>
      <c r="CL40" s="185"/>
      <c r="CM40" s="185"/>
      <c r="CN40" s="185"/>
      <c r="CO40" s="185"/>
      <c r="CP40" s="185"/>
      <c r="CQ40" s="186"/>
      <c r="CR40" s="186"/>
      <c r="CS40" s="186"/>
      <c r="CT40" s="186"/>
      <c r="CU40" s="186"/>
      <c r="CV40" s="186"/>
      <c r="CW40" s="186"/>
      <c r="CX40" s="182"/>
      <c r="CY40" s="182"/>
      <c r="CZ40" s="182"/>
      <c r="DA40" s="182"/>
      <c r="DB40" s="430"/>
      <c r="DC40" s="430"/>
      <c r="DD40" s="430"/>
      <c r="DE40" s="430"/>
      <c r="DF40" s="430"/>
      <c r="DG40" s="436"/>
      <c r="DH40" s="436"/>
      <c r="DI40" s="436"/>
      <c r="DJ40" s="436"/>
      <c r="DK40" s="436"/>
      <c r="DL40" s="436"/>
      <c r="DM40" s="436"/>
      <c r="DN40" s="436"/>
      <c r="DO40" s="436"/>
      <c r="DP40" s="436"/>
      <c r="DQ40" s="436"/>
      <c r="DR40" s="436"/>
      <c r="DS40" s="436"/>
      <c r="DT40" s="436"/>
      <c r="DU40" s="436"/>
      <c r="DV40" s="436"/>
      <c r="DW40" s="436"/>
      <c r="DX40" s="436"/>
      <c r="DY40" s="436"/>
      <c r="DZ40" s="436"/>
      <c r="EA40" s="436"/>
      <c r="EB40" s="436"/>
      <c r="EC40" s="436"/>
      <c r="ED40" s="436"/>
      <c r="EE40" s="436"/>
      <c r="EF40" s="436"/>
      <c r="EG40" s="436"/>
      <c r="EH40" s="436"/>
      <c r="EI40" s="436"/>
      <c r="EJ40" s="436"/>
      <c r="EK40" s="436"/>
      <c r="EL40" s="436"/>
      <c r="EM40" s="436"/>
      <c r="EN40" s="436"/>
      <c r="EO40" s="436"/>
      <c r="EP40" s="436"/>
      <c r="EQ40" s="436"/>
      <c r="ER40" s="436"/>
      <c r="ES40" s="436"/>
      <c r="ET40" s="436"/>
      <c r="EU40" s="436"/>
      <c r="EV40" s="436"/>
      <c r="EW40" s="436"/>
      <c r="EX40" s="436"/>
      <c r="EY40" s="436"/>
      <c r="EZ40" s="436"/>
      <c r="FA40" s="436"/>
      <c r="FB40" s="436"/>
      <c r="FC40" s="436"/>
      <c r="FD40" s="436"/>
      <c r="FE40" s="436"/>
      <c r="FF40" s="436"/>
      <c r="FG40" s="436"/>
      <c r="FH40" s="436"/>
      <c r="FI40" s="436"/>
      <c r="FJ40" s="436"/>
      <c r="FK40" s="436"/>
      <c r="FL40" s="436"/>
      <c r="FM40" s="436"/>
      <c r="FN40" s="436"/>
      <c r="FO40" s="436"/>
      <c r="FP40" s="436"/>
      <c r="FQ40" s="436"/>
      <c r="FR40" s="436"/>
      <c r="FS40" s="436"/>
      <c r="FT40" s="436"/>
      <c r="FU40" s="436"/>
      <c r="FV40" s="436"/>
      <c r="FW40" s="436"/>
      <c r="FX40" s="436"/>
      <c r="FY40" s="436"/>
      <c r="FZ40" s="436"/>
      <c r="GA40" s="436"/>
      <c r="GB40" s="436"/>
      <c r="GC40" s="436"/>
      <c r="GD40" s="436"/>
      <c r="GE40" s="436"/>
      <c r="GF40" s="436"/>
      <c r="GG40" s="436"/>
      <c r="GH40" s="436"/>
      <c r="GI40" s="436"/>
      <c r="GJ40" s="436"/>
      <c r="GK40" s="436"/>
      <c r="GL40" s="436"/>
      <c r="GM40" s="436"/>
      <c r="GN40" s="436"/>
      <c r="GO40" s="436"/>
      <c r="GP40" s="436"/>
      <c r="GQ40" s="436"/>
      <c r="GR40" s="436"/>
      <c r="GS40" s="436"/>
      <c r="GT40" s="436"/>
      <c r="GU40" s="436"/>
      <c r="GV40" s="436"/>
      <c r="GW40" s="436"/>
      <c r="GX40" s="436"/>
      <c r="GY40" s="436"/>
      <c r="GZ40" s="436"/>
      <c r="HA40" s="436"/>
      <c r="HB40" s="436"/>
      <c r="HC40" s="436"/>
      <c r="HD40" s="436"/>
      <c r="HE40" s="436"/>
      <c r="HF40" s="436"/>
      <c r="HG40" s="436"/>
      <c r="HH40" s="436"/>
      <c r="HI40" s="436"/>
      <c r="HJ40" s="436"/>
      <c r="HK40" s="436"/>
      <c r="HL40" s="436"/>
      <c r="HM40" s="436"/>
      <c r="HN40" s="436"/>
      <c r="HO40" s="436"/>
      <c r="HP40" s="436"/>
      <c r="HQ40" s="436"/>
      <c r="HR40" s="436"/>
      <c r="HS40" s="436"/>
      <c r="HT40" s="436"/>
      <c r="HU40" s="436"/>
      <c r="HV40" s="436"/>
      <c r="HW40" s="436"/>
      <c r="HX40" s="436"/>
      <c r="HY40" s="436"/>
      <c r="HZ40" s="436"/>
      <c r="IA40" s="436"/>
      <c r="IB40" s="436"/>
      <c r="IC40" s="436"/>
      <c r="ID40" s="436"/>
      <c r="IE40" s="436"/>
      <c r="IF40" s="436"/>
      <c r="IG40" s="436"/>
      <c r="IH40" s="436"/>
      <c r="II40" s="436"/>
      <c r="IJ40" s="436"/>
      <c r="IK40" s="436"/>
      <c r="IL40" s="436"/>
      <c r="IM40" s="436"/>
      <c r="IN40" s="436"/>
      <c r="IO40" s="436"/>
      <c r="IP40" s="436"/>
      <c r="IQ40" s="436"/>
      <c r="IR40" s="436"/>
      <c r="IS40" s="436"/>
      <c r="IT40" s="436"/>
      <c r="IU40" s="436"/>
      <c r="IV40" s="436"/>
    </row>
    <row r="41" spans="1:256" s="164" customFormat="1">
      <c r="A41" s="436"/>
      <c r="B41" s="436"/>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183"/>
      <c r="AJ41" s="183"/>
      <c r="AK41" s="183"/>
      <c r="AL41" s="183"/>
      <c r="AM41" s="183"/>
      <c r="AN41" s="183"/>
      <c r="AO41" s="183"/>
      <c r="AP41" s="183"/>
      <c r="AQ41" s="183"/>
      <c r="AR41" s="184"/>
      <c r="AS41" s="184"/>
      <c r="AT41" s="184"/>
      <c r="AU41" s="184"/>
      <c r="AV41" s="184"/>
      <c r="AW41" s="184"/>
      <c r="AX41" s="184"/>
      <c r="AY41" s="184"/>
      <c r="AZ41" s="184"/>
      <c r="BA41" s="184"/>
      <c r="BB41" s="184"/>
      <c r="BC41" s="185"/>
      <c r="BD41" s="185"/>
      <c r="BE41" s="185"/>
      <c r="BF41" s="185"/>
      <c r="BG41" s="185"/>
      <c r="BH41" s="185"/>
      <c r="BI41" s="185"/>
      <c r="BJ41" s="185"/>
      <c r="BK41" s="185"/>
      <c r="BL41" s="185"/>
      <c r="BM41" s="185"/>
      <c r="BN41" s="185"/>
      <c r="BO41" s="185"/>
      <c r="BP41" s="185"/>
      <c r="BQ41" s="185"/>
      <c r="BR41" s="185"/>
      <c r="BS41" s="185"/>
      <c r="BT41" s="185"/>
      <c r="BU41" s="185"/>
      <c r="BV41" s="185"/>
      <c r="BW41" s="185"/>
      <c r="BX41" s="185"/>
      <c r="BY41" s="185"/>
      <c r="BZ41" s="185"/>
      <c r="CA41" s="185"/>
      <c r="CB41" s="185"/>
      <c r="CC41" s="185"/>
      <c r="CD41" s="185"/>
      <c r="CE41" s="185"/>
      <c r="CF41" s="185"/>
      <c r="CG41" s="185"/>
      <c r="CH41" s="185"/>
      <c r="CI41" s="185"/>
      <c r="CJ41" s="185"/>
      <c r="CK41" s="185"/>
      <c r="CL41" s="185"/>
      <c r="CM41" s="185"/>
      <c r="CN41" s="185"/>
      <c r="CO41" s="185"/>
      <c r="CP41" s="185"/>
      <c r="CQ41" s="186"/>
      <c r="CR41" s="186"/>
      <c r="CS41" s="186"/>
      <c r="CT41" s="186"/>
      <c r="CU41" s="186"/>
      <c r="CV41" s="186"/>
      <c r="CW41" s="186"/>
      <c r="CX41" s="182"/>
      <c r="CY41" s="182"/>
      <c r="CZ41" s="182"/>
      <c r="DA41" s="182"/>
      <c r="DB41" s="430"/>
      <c r="DC41" s="430"/>
      <c r="DD41" s="430"/>
      <c r="DE41" s="430"/>
      <c r="DF41" s="430"/>
      <c r="DG41" s="436"/>
      <c r="DH41" s="436"/>
      <c r="DI41" s="436"/>
      <c r="DJ41" s="436"/>
      <c r="DK41" s="436"/>
      <c r="DL41" s="436"/>
      <c r="DM41" s="436"/>
      <c r="DN41" s="436"/>
      <c r="DO41" s="436"/>
      <c r="DP41" s="436"/>
      <c r="DQ41" s="436"/>
      <c r="DR41" s="436"/>
      <c r="DS41" s="436"/>
      <c r="DT41" s="436"/>
      <c r="DU41" s="436"/>
      <c r="DV41" s="436"/>
      <c r="DW41" s="436"/>
      <c r="DX41" s="436"/>
      <c r="DY41" s="436"/>
      <c r="DZ41" s="436"/>
      <c r="EA41" s="436"/>
      <c r="EB41" s="436"/>
      <c r="EC41" s="436"/>
      <c r="ED41" s="436"/>
      <c r="EE41" s="436"/>
      <c r="EF41" s="436"/>
      <c r="EG41" s="436"/>
      <c r="EH41" s="436"/>
      <c r="EI41" s="436"/>
      <c r="EJ41" s="436"/>
      <c r="EK41" s="436"/>
      <c r="EL41" s="436"/>
      <c r="EM41" s="436"/>
      <c r="EN41" s="436"/>
      <c r="EO41" s="436"/>
      <c r="EP41" s="436"/>
      <c r="EQ41" s="436"/>
      <c r="ER41" s="436"/>
      <c r="ES41" s="436"/>
      <c r="ET41" s="436"/>
      <c r="EU41" s="436"/>
      <c r="EV41" s="436"/>
      <c r="EW41" s="436"/>
      <c r="EX41" s="436"/>
      <c r="EY41" s="436"/>
      <c r="EZ41" s="436"/>
      <c r="FA41" s="436"/>
      <c r="FB41" s="436"/>
      <c r="FC41" s="436"/>
      <c r="FD41" s="436"/>
      <c r="FE41" s="436"/>
      <c r="FF41" s="436"/>
      <c r="FG41" s="436"/>
      <c r="FH41" s="436"/>
      <c r="FI41" s="436"/>
      <c r="FJ41" s="436"/>
      <c r="FK41" s="436"/>
      <c r="FL41" s="436"/>
      <c r="FM41" s="436"/>
      <c r="FN41" s="436"/>
      <c r="FO41" s="436"/>
      <c r="FP41" s="436"/>
      <c r="FQ41" s="436"/>
      <c r="FR41" s="436"/>
      <c r="FS41" s="436"/>
      <c r="FT41" s="436"/>
      <c r="FU41" s="436"/>
      <c r="FV41" s="436"/>
      <c r="FW41" s="436"/>
      <c r="FX41" s="436"/>
      <c r="FY41" s="436"/>
      <c r="FZ41" s="436"/>
      <c r="GA41" s="436"/>
      <c r="GB41" s="436"/>
      <c r="GC41" s="436"/>
      <c r="GD41" s="436"/>
      <c r="GE41" s="436"/>
      <c r="GF41" s="436"/>
      <c r="GG41" s="436"/>
      <c r="GH41" s="436"/>
      <c r="GI41" s="436"/>
      <c r="GJ41" s="436"/>
      <c r="GK41" s="436"/>
      <c r="GL41" s="436"/>
      <c r="GM41" s="436"/>
      <c r="GN41" s="436"/>
      <c r="GO41" s="436"/>
      <c r="GP41" s="436"/>
      <c r="GQ41" s="436"/>
      <c r="GR41" s="436"/>
      <c r="GS41" s="436"/>
      <c r="GT41" s="436"/>
      <c r="GU41" s="436"/>
      <c r="GV41" s="436"/>
      <c r="GW41" s="436"/>
      <c r="GX41" s="436"/>
      <c r="GY41" s="436"/>
      <c r="GZ41" s="436"/>
      <c r="HA41" s="436"/>
      <c r="HB41" s="436"/>
      <c r="HC41" s="436"/>
      <c r="HD41" s="436"/>
      <c r="HE41" s="436"/>
      <c r="HF41" s="436"/>
      <c r="HG41" s="436"/>
      <c r="HH41" s="436"/>
      <c r="HI41" s="436"/>
      <c r="HJ41" s="436"/>
      <c r="HK41" s="436"/>
      <c r="HL41" s="436"/>
      <c r="HM41" s="436"/>
      <c r="HN41" s="436"/>
      <c r="HO41" s="436"/>
      <c r="HP41" s="436"/>
      <c r="HQ41" s="436"/>
      <c r="HR41" s="436"/>
      <c r="HS41" s="436"/>
      <c r="HT41" s="436"/>
      <c r="HU41" s="436"/>
      <c r="HV41" s="436"/>
      <c r="HW41" s="436"/>
      <c r="HX41" s="436"/>
      <c r="HY41" s="436"/>
      <c r="HZ41" s="436"/>
      <c r="IA41" s="436"/>
      <c r="IB41" s="436"/>
      <c r="IC41" s="436"/>
      <c r="ID41" s="436"/>
      <c r="IE41" s="436"/>
      <c r="IF41" s="436"/>
      <c r="IG41" s="436"/>
      <c r="IH41" s="436"/>
      <c r="II41" s="436"/>
      <c r="IJ41" s="436"/>
      <c r="IK41" s="436"/>
      <c r="IL41" s="436"/>
      <c r="IM41" s="436"/>
      <c r="IN41" s="436"/>
      <c r="IO41" s="436"/>
      <c r="IP41" s="436"/>
      <c r="IQ41" s="436"/>
      <c r="IR41" s="436"/>
      <c r="IS41" s="436"/>
      <c r="IT41" s="436"/>
      <c r="IU41" s="436"/>
      <c r="IV41" s="436"/>
    </row>
    <row r="42" spans="1:256" s="164" customFormat="1">
      <c r="A42" s="436"/>
      <c r="B42" s="436"/>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183"/>
      <c r="AJ42" s="183"/>
      <c r="AK42" s="183"/>
      <c r="AL42" s="183"/>
      <c r="AM42" s="183"/>
      <c r="AN42" s="183"/>
      <c r="AO42" s="183"/>
      <c r="AP42" s="183"/>
      <c r="AQ42" s="183"/>
      <c r="AR42" s="184"/>
      <c r="AS42" s="184"/>
      <c r="AT42" s="184"/>
      <c r="AU42" s="184"/>
      <c r="AV42" s="184"/>
      <c r="AW42" s="184"/>
      <c r="AX42" s="184"/>
      <c r="AY42" s="184"/>
      <c r="AZ42" s="184"/>
      <c r="BA42" s="184"/>
      <c r="BB42" s="184"/>
      <c r="BC42" s="185"/>
      <c r="BD42" s="185"/>
      <c r="BE42" s="185"/>
      <c r="BF42" s="185"/>
      <c r="BG42" s="185"/>
      <c r="BH42" s="185"/>
      <c r="BI42" s="185"/>
      <c r="BJ42" s="185"/>
      <c r="BK42" s="185"/>
      <c r="BL42" s="185"/>
      <c r="BM42" s="185"/>
      <c r="BN42" s="185"/>
      <c r="BO42" s="185"/>
      <c r="BP42" s="185"/>
      <c r="BQ42" s="185"/>
      <c r="BR42" s="185"/>
      <c r="BS42" s="185"/>
      <c r="BT42" s="185"/>
      <c r="BU42" s="185"/>
      <c r="BV42" s="185"/>
      <c r="BW42" s="185"/>
      <c r="BX42" s="185"/>
      <c r="BY42" s="185"/>
      <c r="BZ42" s="185"/>
      <c r="CA42" s="185"/>
      <c r="CB42" s="185"/>
      <c r="CC42" s="185"/>
      <c r="CD42" s="185"/>
      <c r="CE42" s="185"/>
      <c r="CF42" s="185"/>
      <c r="CG42" s="185"/>
      <c r="CH42" s="185"/>
      <c r="CI42" s="185"/>
      <c r="CJ42" s="185"/>
      <c r="CK42" s="185"/>
      <c r="CL42" s="185"/>
      <c r="CM42" s="185"/>
      <c r="CN42" s="185"/>
      <c r="CO42" s="185"/>
      <c r="CP42" s="185"/>
      <c r="CQ42" s="186"/>
      <c r="CR42" s="186"/>
      <c r="CS42" s="186"/>
      <c r="CT42" s="186"/>
      <c r="CU42" s="186"/>
      <c r="CV42" s="186"/>
      <c r="CW42" s="186"/>
      <c r="CX42" s="182"/>
      <c r="CY42" s="182"/>
      <c r="CZ42" s="182"/>
      <c r="DA42" s="182"/>
      <c r="DB42" s="430"/>
      <c r="DC42" s="430"/>
      <c r="DD42" s="430"/>
      <c r="DE42" s="430"/>
      <c r="DF42" s="430"/>
      <c r="DG42" s="436"/>
      <c r="DH42" s="436"/>
      <c r="DI42" s="436"/>
      <c r="DJ42" s="436"/>
      <c r="DK42" s="436"/>
      <c r="DL42" s="436"/>
      <c r="DM42" s="436"/>
      <c r="DN42" s="436"/>
      <c r="DO42" s="436"/>
      <c r="DP42" s="436"/>
      <c r="DQ42" s="436"/>
      <c r="DR42" s="436"/>
      <c r="DS42" s="436"/>
      <c r="DT42" s="436"/>
      <c r="DU42" s="436"/>
      <c r="DV42" s="436"/>
      <c r="DW42" s="436"/>
      <c r="DX42" s="436"/>
      <c r="DY42" s="436"/>
      <c r="DZ42" s="436"/>
      <c r="EA42" s="436"/>
      <c r="EB42" s="436"/>
      <c r="EC42" s="436"/>
      <c r="ED42" s="436"/>
      <c r="EE42" s="436"/>
      <c r="EF42" s="436"/>
      <c r="EG42" s="436"/>
      <c r="EH42" s="436"/>
      <c r="EI42" s="436"/>
      <c r="EJ42" s="436"/>
      <c r="EK42" s="436"/>
      <c r="EL42" s="436"/>
      <c r="EM42" s="436"/>
      <c r="EN42" s="436"/>
      <c r="EO42" s="436"/>
      <c r="EP42" s="436"/>
      <c r="EQ42" s="436"/>
      <c r="ER42" s="436"/>
      <c r="ES42" s="436"/>
      <c r="ET42" s="436"/>
      <c r="EU42" s="436"/>
      <c r="EV42" s="436"/>
      <c r="EW42" s="436"/>
      <c r="EX42" s="436"/>
      <c r="EY42" s="436"/>
      <c r="EZ42" s="436"/>
      <c r="FA42" s="436"/>
      <c r="FB42" s="436"/>
      <c r="FC42" s="436"/>
      <c r="FD42" s="436"/>
      <c r="FE42" s="436"/>
      <c r="FF42" s="436"/>
      <c r="FG42" s="436"/>
      <c r="FH42" s="436"/>
      <c r="FI42" s="436"/>
      <c r="FJ42" s="436"/>
      <c r="FK42" s="436"/>
      <c r="FL42" s="436"/>
      <c r="FM42" s="436"/>
      <c r="FN42" s="436"/>
      <c r="FO42" s="436"/>
      <c r="FP42" s="436"/>
      <c r="FQ42" s="436"/>
      <c r="FR42" s="436"/>
      <c r="FS42" s="436"/>
      <c r="FT42" s="436"/>
      <c r="FU42" s="436"/>
      <c r="FV42" s="436"/>
      <c r="FW42" s="436"/>
      <c r="FX42" s="436"/>
      <c r="FY42" s="436"/>
      <c r="FZ42" s="436"/>
      <c r="GA42" s="436"/>
      <c r="GB42" s="436"/>
      <c r="GC42" s="436"/>
      <c r="GD42" s="436"/>
      <c r="GE42" s="436"/>
      <c r="GF42" s="436"/>
      <c r="GG42" s="436"/>
      <c r="GH42" s="436"/>
      <c r="GI42" s="436"/>
      <c r="GJ42" s="436"/>
      <c r="GK42" s="436"/>
      <c r="GL42" s="436"/>
      <c r="GM42" s="436"/>
      <c r="GN42" s="436"/>
      <c r="GO42" s="436"/>
      <c r="GP42" s="436"/>
      <c r="GQ42" s="436"/>
      <c r="GR42" s="436"/>
      <c r="GS42" s="436"/>
      <c r="GT42" s="436"/>
      <c r="GU42" s="436"/>
      <c r="GV42" s="436"/>
      <c r="GW42" s="436"/>
      <c r="GX42" s="436"/>
      <c r="GY42" s="436"/>
      <c r="GZ42" s="436"/>
      <c r="HA42" s="436"/>
      <c r="HB42" s="436"/>
      <c r="HC42" s="436"/>
      <c r="HD42" s="436"/>
      <c r="HE42" s="436"/>
      <c r="HF42" s="436"/>
      <c r="HG42" s="436"/>
      <c r="HH42" s="436"/>
      <c r="HI42" s="436"/>
      <c r="HJ42" s="436"/>
      <c r="HK42" s="436"/>
      <c r="HL42" s="436"/>
      <c r="HM42" s="436"/>
      <c r="HN42" s="436"/>
      <c r="HO42" s="436"/>
      <c r="HP42" s="436"/>
      <c r="HQ42" s="436"/>
      <c r="HR42" s="436"/>
      <c r="HS42" s="436"/>
      <c r="HT42" s="436"/>
      <c r="HU42" s="436"/>
      <c r="HV42" s="436"/>
      <c r="HW42" s="436"/>
      <c r="HX42" s="436"/>
      <c r="HY42" s="436"/>
      <c r="HZ42" s="436"/>
      <c r="IA42" s="436"/>
      <c r="IB42" s="436"/>
      <c r="IC42" s="436"/>
      <c r="ID42" s="436"/>
      <c r="IE42" s="436"/>
      <c r="IF42" s="436"/>
      <c r="IG42" s="436"/>
      <c r="IH42" s="436"/>
      <c r="II42" s="436"/>
      <c r="IJ42" s="436"/>
      <c r="IK42" s="436"/>
      <c r="IL42" s="436"/>
      <c r="IM42" s="436"/>
      <c r="IN42" s="436"/>
      <c r="IO42" s="436"/>
      <c r="IP42" s="436"/>
      <c r="IQ42" s="436"/>
      <c r="IR42" s="436"/>
      <c r="IS42" s="436"/>
      <c r="IT42" s="436"/>
      <c r="IU42" s="436"/>
      <c r="IV42" s="436"/>
    </row>
    <row r="43" spans="1:256" s="164" customFormat="1">
      <c r="A43" s="436"/>
      <c r="B43" s="436"/>
      <c r="C43" s="436"/>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183"/>
      <c r="AJ43" s="183"/>
      <c r="AK43" s="183"/>
      <c r="AL43" s="183"/>
      <c r="AM43" s="183"/>
      <c r="AN43" s="183"/>
      <c r="AO43" s="183"/>
      <c r="AP43" s="183"/>
      <c r="AQ43" s="183"/>
      <c r="AR43" s="184"/>
      <c r="AS43" s="184"/>
      <c r="AT43" s="184"/>
      <c r="AU43" s="184"/>
      <c r="AV43" s="184"/>
      <c r="AW43" s="184"/>
      <c r="AX43" s="184"/>
      <c r="AY43" s="184"/>
      <c r="AZ43" s="184"/>
      <c r="BA43" s="184"/>
      <c r="BB43" s="184"/>
      <c r="BC43" s="185"/>
      <c r="BD43" s="185"/>
      <c r="BE43" s="185"/>
      <c r="BF43" s="185"/>
      <c r="BG43" s="185"/>
      <c r="BH43" s="185"/>
      <c r="BI43" s="185"/>
      <c r="BJ43" s="185"/>
      <c r="BK43" s="185"/>
      <c r="BL43" s="185"/>
      <c r="BM43" s="185"/>
      <c r="BN43" s="185"/>
      <c r="BO43" s="185"/>
      <c r="BP43" s="185"/>
      <c r="BQ43" s="185"/>
      <c r="BR43" s="185"/>
      <c r="BS43" s="185"/>
      <c r="BT43" s="185"/>
      <c r="BU43" s="185"/>
      <c r="BV43" s="185"/>
      <c r="BW43" s="185"/>
      <c r="BX43" s="185"/>
      <c r="BY43" s="185"/>
      <c r="BZ43" s="185"/>
      <c r="CA43" s="185"/>
      <c r="CB43" s="185"/>
      <c r="CC43" s="185"/>
      <c r="CD43" s="185"/>
      <c r="CE43" s="185"/>
      <c r="CF43" s="185"/>
      <c r="CG43" s="185"/>
      <c r="CH43" s="185"/>
      <c r="CI43" s="185"/>
      <c r="CJ43" s="185"/>
      <c r="CK43" s="185"/>
      <c r="CL43" s="185"/>
      <c r="CM43" s="185"/>
      <c r="CN43" s="185"/>
      <c r="CO43" s="185"/>
      <c r="CP43" s="185"/>
      <c r="CQ43" s="186"/>
      <c r="CR43" s="186"/>
      <c r="CS43" s="186"/>
      <c r="CT43" s="186"/>
      <c r="CU43" s="186"/>
      <c r="CV43" s="186"/>
      <c r="CW43" s="186"/>
      <c r="CX43" s="182"/>
      <c r="CY43" s="182"/>
      <c r="CZ43" s="182"/>
      <c r="DA43" s="182"/>
      <c r="DB43" s="430"/>
      <c r="DC43" s="430"/>
      <c r="DD43" s="430"/>
      <c r="DE43" s="430"/>
      <c r="DF43" s="430"/>
      <c r="DG43" s="436"/>
      <c r="DH43" s="436"/>
      <c r="DI43" s="436"/>
      <c r="DJ43" s="436"/>
      <c r="DK43" s="436"/>
      <c r="DL43" s="436"/>
      <c r="DM43" s="436"/>
      <c r="DN43" s="436"/>
      <c r="DO43" s="436"/>
      <c r="DP43" s="436"/>
      <c r="DQ43" s="436"/>
      <c r="DR43" s="436"/>
      <c r="DS43" s="436"/>
      <c r="DT43" s="436"/>
      <c r="DU43" s="436"/>
      <c r="DV43" s="436"/>
      <c r="DW43" s="436"/>
      <c r="DX43" s="436"/>
      <c r="DY43" s="436"/>
      <c r="DZ43" s="436"/>
      <c r="EA43" s="436"/>
      <c r="EB43" s="436"/>
      <c r="EC43" s="436"/>
      <c r="ED43" s="436"/>
      <c r="EE43" s="436"/>
      <c r="EF43" s="436"/>
      <c r="EG43" s="436"/>
      <c r="EH43" s="436"/>
      <c r="EI43" s="436"/>
      <c r="EJ43" s="436"/>
      <c r="EK43" s="436"/>
      <c r="EL43" s="436"/>
      <c r="EM43" s="436"/>
      <c r="EN43" s="436"/>
      <c r="EO43" s="436"/>
      <c r="EP43" s="436"/>
      <c r="EQ43" s="436"/>
      <c r="ER43" s="436"/>
      <c r="ES43" s="436"/>
      <c r="ET43" s="436"/>
      <c r="EU43" s="436"/>
      <c r="EV43" s="436"/>
      <c r="EW43" s="436"/>
      <c r="EX43" s="436"/>
      <c r="EY43" s="436"/>
      <c r="EZ43" s="436"/>
      <c r="FA43" s="436"/>
      <c r="FB43" s="436"/>
      <c r="FC43" s="436"/>
      <c r="FD43" s="436"/>
      <c r="FE43" s="436"/>
      <c r="FF43" s="436"/>
      <c r="FG43" s="436"/>
      <c r="FH43" s="436"/>
      <c r="FI43" s="436"/>
      <c r="FJ43" s="436"/>
      <c r="FK43" s="436"/>
      <c r="FL43" s="436"/>
      <c r="FM43" s="436"/>
      <c r="FN43" s="436"/>
      <c r="FO43" s="436"/>
      <c r="FP43" s="436"/>
      <c r="FQ43" s="436"/>
      <c r="FR43" s="436"/>
      <c r="FS43" s="436"/>
      <c r="FT43" s="436"/>
      <c r="FU43" s="436"/>
      <c r="FV43" s="436"/>
      <c r="FW43" s="436"/>
      <c r="FX43" s="436"/>
      <c r="FY43" s="436"/>
      <c r="FZ43" s="436"/>
      <c r="GA43" s="436"/>
      <c r="GB43" s="436"/>
      <c r="GC43" s="436"/>
      <c r="GD43" s="436"/>
      <c r="GE43" s="436"/>
      <c r="GF43" s="436"/>
      <c r="GG43" s="436"/>
      <c r="GH43" s="436"/>
      <c r="GI43" s="436"/>
      <c r="GJ43" s="436"/>
      <c r="GK43" s="436"/>
      <c r="GL43" s="436"/>
      <c r="GM43" s="436"/>
      <c r="GN43" s="436"/>
      <c r="GO43" s="436"/>
      <c r="GP43" s="436"/>
      <c r="GQ43" s="436"/>
      <c r="GR43" s="436"/>
      <c r="GS43" s="436"/>
      <c r="GT43" s="436"/>
      <c r="GU43" s="436"/>
      <c r="GV43" s="436"/>
      <c r="GW43" s="436"/>
      <c r="GX43" s="436"/>
      <c r="GY43" s="436"/>
      <c r="GZ43" s="436"/>
      <c r="HA43" s="436"/>
      <c r="HB43" s="436"/>
      <c r="HC43" s="436"/>
      <c r="HD43" s="436"/>
      <c r="HE43" s="436"/>
      <c r="HF43" s="436"/>
      <c r="HG43" s="436"/>
      <c r="HH43" s="436"/>
      <c r="HI43" s="436"/>
      <c r="HJ43" s="436"/>
      <c r="HK43" s="436"/>
      <c r="HL43" s="436"/>
      <c r="HM43" s="436"/>
      <c r="HN43" s="436"/>
      <c r="HO43" s="436"/>
      <c r="HP43" s="436"/>
      <c r="HQ43" s="436"/>
      <c r="HR43" s="436"/>
      <c r="HS43" s="436"/>
      <c r="HT43" s="436"/>
      <c r="HU43" s="436"/>
      <c r="HV43" s="436"/>
      <c r="HW43" s="436"/>
      <c r="HX43" s="436"/>
      <c r="HY43" s="436"/>
      <c r="HZ43" s="436"/>
      <c r="IA43" s="436"/>
      <c r="IB43" s="436"/>
      <c r="IC43" s="436"/>
      <c r="ID43" s="436"/>
      <c r="IE43" s="436"/>
      <c r="IF43" s="436"/>
      <c r="IG43" s="436"/>
      <c r="IH43" s="436"/>
      <c r="II43" s="436"/>
      <c r="IJ43" s="436"/>
      <c r="IK43" s="436"/>
      <c r="IL43" s="436"/>
      <c r="IM43" s="436"/>
      <c r="IN43" s="436"/>
      <c r="IO43" s="436"/>
      <c r="IP43" s="436"/>
      <c r="IQ43" s="436"/>
      <c r="IR43" s="436"/>
      <c r="IS43" s="436"/>
      <c r="IT43" s="436"/>
      <c r="IU43" s="436"/>
      <c r="IV43" s="436"/>
    </row>
    <row r="44" spans="1:256" s="164" customFormat="1">
      <c r="A44" s="436"/>
      <c r="B44" s="436"/>
      <c r="C44" s="436"/>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183"/>
      <c r="AJ44" s="183"/>
      <c r="AK44" s="183"/>
      <c r="AL44" s="183"/>
      <c r="AM44" s="183"/>
      <c r="AN44" s="183"/>
      <c r="AO44" s="183"/>
      <c r="AP44" s="183"/>
      <c r="AQ44" s="183"/>
      <c r="AR44" s="184"/>
      <c r="AS44" s="184"/>
      <c r="AT44" s="184"/>
      <c r="AU44" s="184"/>
      <c r="AV44" s="184"/>
      <c r="AW44" s="184"/>
      <c r="AX44" s="184"/>
      <c r="AY44" s="184"/>
      <c r="AZ44" s="184"/>
      <c r="BA44" s="184"/>
      <c r="BB44" s="184"/>
      <c r="BC44" s="185"/>
      <c r="BD44" s="185"/>
      <c r="BE44" s="185"/>
      <c r="BF44" s="185"/>
      <c r="BG44" s="185"/>
      <c r="BH44" s="185"/>
      <c r="BI44" s="185"/>
      <c r="BJ44" s="185"/>
      <c r="BK44" s="185"/>
      <c r="BL44" s="185"/>
      <c r="BM44" s="185"/>
      <c r="BN44" s="185"/>
      <c r="BO44" s="185"/>
      <c r="BP44" s="185"/>
      <c r="BQ44" s="185"/>
      <c r="BR44" s="185"/>
      <c r="BS44" s="185"/>
      <c r="BT44" s="185"/>
      <c r="BU44" s="185"/>
      <c r="BV44" s="185"/>
      <c r="BW44" s="185"/>
      <c r="BX44" s="185"/>
      <c r="BY44" s="185"/>
      <c r="BZ44" s="185"/>
      <c r="CA44" s="185"/>
      <c r="CB44" s="185"/>
      <c r="CC44" s="185"/>
      <c r="CD44" s="185"/>
      <c r="CE44" s="185"/>
      <c r="CF44" s="185"/>
      <c r="CG44" s="185"/>
      <c r="CH44" s="185"/>
      <c r="CI44" s="185"/>
      <c r="CJ44" s="185"/>
      <c r="CK44" s="185"/>
      <c r="CL44" s="185"/>
      <c r="CM44" s="185"/>
      <c r="CN44" s="185"/>
      <c r="CO44" s="185"/>
      <c r="CP44" s="185"/>
      <c r="CQ44" s="186"/>
      <c r="CR44" s="186"/>
      <c r="CS44" s="186"/>
      <c r="CT44" s="186"/>
      <c r="CU44" s="186"/>
      <c r="CV44" s="186"/>
      <c r="CW44" s="186"/>
      <c r="CX44" s="182"/>
      <c r="CY44" s="182"/>
      <c r="CZ44" s="182"/>
      <c r="DA44" s="182"/>
      <c r="DB44" s="430"/>
      <c r="DC44" s="430"/>
      <c r="DD44" s="430"/>
      <c r="DE44" s="430"/>
      <c r="DF44" s="430"/>
      <c r="DG44" s="436"/>
      <c r="DH44" s="436"/>
      <c r="DI44" s="436"/>
      <c r="DJ44" s="436"/>
      <c r="DK44" s="436"/>
      <c r="DL44" s="436"/>
      <c r="DM44" s="436"/>
      <c r="DN44" s="436"/>
      <c r="DO44" s="436"/>
      <c r="DP44" s="436"/>
      <c r="DQ44" s="436"/>
      <c r="DR44" s="436"/>
      <c r="DS44" s="436"/>
      <c r="DT44" s="436"/>
      <c r="DU44" s="436"/>
      <c r="DV44" s="436"/>
      <c r="DW44" s="436"/>
      <c r="DX44" s="436"/>
      <c r="DY44" s="436"/>
      <c r="DZ44" s="436"/>
      <c r="EA44" s="436"/>
      <c r="EB44" s="436"/>
      <c r="EC44" s="436"/>
      <c r="ED44" s="436"/>
      <c r="EE44" s="436"/>
      <c r="EF44" s="436"/>
      <c r="EG44" s="436"/>
      <c r="EH44" s="436"/>
      <c r="EI44" s="436"/>
      <c r="EJ44" s="436"/>
      <c r="EK44" s="436"/>
      <c r="EL44" s="436"/>
      <c r="EM44" s="436"/>
      <c r="EN44" s="436"/>
      <c r="EO44" s="436"/>
      <c r="EP44" s="436"/>
      <c r="EQ44" s="436"/>
      <c r="ER44" s="436"/>
      <c r="ES44" s="436"/>
      <c r="ET44" s="436"/>
      <c r="EU44" s="436"/>
      <c r="EV44" s="436"/>
      <c r="EW44" s="436"/>
      <c r="EX44" s="436"/>
      <c r="EY44" s="436"/>
      <c r="EZ44" s="436"/>
      <c r="FA44" s="436"/>
      <c r="FB44" s="436"/>
      <c r="FC44" s="436"/>
      <c r="FD44" s="436"/>
      <c r="FE44" s="436"/>
      <c r="FF44" s="436"/>
      <c r="FG44" s="436"/>
      <c r="FH44" s="436"/>
      <c r="FI44" s="436"/>
      <c r="FJ44" s="436"/>
      <c r="FK44" s="436"/>
      <c r="FL44" s="436"/>
      <c r="FM44" s="436"/>
      <c r="FN44" s="436"/>
      <c r="FO44" s="436"/>
      <c r="FP44" s="436"/>
      <c r="FQ44" s="436"/>
      <c r="FR44" s="436"/>
      <c r="FS44" s="436"/>
      <c r="FT44" s="436"/>
      <c r="FU44" s="436"/>
      <c r="FV44" s="436"/>
      <c r="FW44" s="436"/>
      <c r="FX44" s="436"/>
      <c r="FY44" s="436"/>
      <c r="FZ44" s="436"/>
      <c r="GA44" s="436"/>
      <c r="GB44" s="436"/>
      <c r="GC44" s="436"/>
      <c r="GD44" s="436"/>
      <c r="GE44" s="436"/>
      <c r="GF44" s="436"/>
      <c r="GG44" s="436"/>
      <c r="GH44" s="436"/>
      <c r="GI44" s="436"/>
      <c r="GJ44" s="436"/>
      <c r="GK44" s="436"/>
      <c r="GL44" s="436"/>
      <c r="GM44" s="436"/>
      <c r="GN44" s="436"/>
      <c r="GO44" s="436"/>
      <c r="GP44" s="436"/>
      <c r="GQ44" s="436"/>
      <c r="GR44" s="436"/>
      <c r="GS44" s="436"/>
      <c r="GT44" s="436"/>
      <c r="GU44" s="436"/>
      <c r="GV44" s="436"/>
      <c r="GW44" s="436"/>
      <c r="GX44" s="436"/>
      <c r="GY44" s="436"/>
      <c r="GZ44" s="436"/>
      <c r="HA44" s="436"/>
      <c r="HB44" s="436"/>
      <c r="HC44" s="436"/>
      <c r="HD44" s="436"/>
      <c r="HE44" s="436"/>
      <c r="HF44" s="436"/>
      <c r="HG44" s="436"/>
      <c r="HH44" s="436"/>
      <c r="HI44" s="436"/>
      <c r="HJ44" s="436"/>
      <c r="HK44" s="436"/>
      <c r="HL44" s="436"/>
      <c r="HM44" s="436"/>
      <c r="HN44" s="436"/>
      <c r="HO44" s="436"/>
      <c r="HP44" s="436"/>
      <c r="HQ44" s="436"/>
      <c r="HR44" s="436"/>
      <c r="HS44" s="436"/>
      <c r="HT44" s="436"/>
      <c r="HU44" s="436"/>
      <c r="HV44" s="436"/>
      <c r="HW44" s="436"/>
      <c r="HX44" s="436"/>
      <c r="HY44" s="436"/>
      <c r="HZ44" s="436"/>
      <c r="IA44" s="436"/>
      <c r="IB44" s="436"/>
      <c r="IC44" s="436"/>
      <c r="ID44" s="436"/>
      <c r="IE44" s="436"/>
      <c r="IF44" s="436"/>
      <c r="IG44" s="436"/>
      <c r="IH44" s="436"/>
      <c r="II44" s="436"/>
      <c r="IJ44" s="436"/>
      <c r="IK44" s="436"/>
      <c r="IL44" s="436"/>
      <c r="IM44" s="436"/>
      <c r="IN44" s="436"/>
      <c r="IO44" s="436"/>
      <c r="IP44" s="436"/>
      <c r="IQ44" s="436"/>
      <c r="IR44" s="436"/>
      <c r="IS44" s="436"/>
      <c r="IT44" s="436"/>
      <c r="IU44" s="436"/>
      <c r="IV44" s="436"/>
    </row>
    <row r="45" spans="1:256" s="164" customFormat="1">
      <c r="A45" s="430"/>
      <c r="B45" s="430"/>
      <c r="C45" s="430"/>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183"/>
      <c r="AJ45" s="183"/>
      <c r="AK45" s="183"/>
      <c r="AL45" s="183"/>
      <c r="AM45" s="183"/>
      <c r="AN45" s="183"/>
      <c r="AO45" s="183"/>
      <c r="AP45" s="183"/>
      <c r="AQ45" s="183"/>
      <c r="AR45" s="184"/>
      <c r="AS45" s="184"/>
      <c r="AT45" s="184"/>
      <c r="AU45" s="184"/>
      <c r="AV45" s="184"/>
      <c r="AW45" s="184"/>
      <c r="AX45" s="184"/>
      <c r="AY45" s="184"/>
      <c r="AZ45" s="184"/>
      <c r="BA45" s="184"/>
      <c r="BB45" s="184"/>
      <c r="BC45" s="185"/>
      <c r="BD45" s="185"/>
      <c r="BE45" s="185"/>
      <c r="BF45" s="185"/>
      <c r="BG45" s="185"/>
      <c r="BH45" s="185"/>
      <c r="BI45" s="185"/>
      <c r="BJ45" s="185"/>
      <c r="BK45" s="185"/>
      <c r="BL45" s="185"/>
      <c r="BM45" s="185"/>
      <c r="BN45" s="185"/>
      <c r="BO45" s="185"/>
      <c r="BP45" s="185"/>
      <c r="BQ45" s="185"/>
      <c r="BR45" s="185"/>
      <c r="BS45" s="185"/>
      <c r="BT45" s="185"/>
      <c r="BU45" s="185"/>
      <c r="BV45" s="185"/>
      <c r="BW45" s="185"/>
      <c r="BX45" s="185"/>
      <c r="BY45" s="185"/>
      <c r="BZ45" s="185"/>
      <c r="CA45" s="185"/>
      <c r="CB45" s="185"/>
      <c r="CC45" s="185"/>
      <c r="CD45" s="185"/>
      <c r="CE45" s="185"/>
      <c r="CF45" s="185"/>
      <c r="CG45" s="185"/>
      <c r="CH45" s="185"/>
      <c r="CI45" s="185"/>
      <c r="CJ45" s="185"/>
      <c r="CK45" s="185"/>
      <c r="CL45" s="185"/>
      <c r="CM45" s="185"/>
      <c r="CN45" s="185"/>
      <c r="CO45" s="185"/>
      <c r="CP45" s="185"/>
      <c r="CQ45" s="186"/>
      <c r="CR45" s="186"/>
      <c r="CS45" s="186"/>
      <c r="CT45" s="186"/>
      <c r="CU45" s="186"/>
      <c r="CV45" s="186"/>
      <c r="CW45" s="186"/>
      <c r="CX45" s="182"/>
      <c r="CY45" s="182"/>
      <c r="CZ45" s="182"/>
      <c r="DA45" s="182"/>
      <c r="DB45" s="430"/>
      <c r="DC45" s="430"/>
      <c r="DD45" s="430"/>
      <c r="DE45" s="430"/>
      <c r="DF45" s="430"/>
      <c r="DG45" s="436"/>
      <c r="DH45" s="436"/>
      <c r="DI45" s="436"/>
      <c r="DJ45" s="436"/>
      <c r="DK45" s="436"/>
      <c r="DL45" s="436"/>
      <c r="DM45" s="436"/>
      <c r="DN45" s="436"/>
      <c r="DO45" s="436"/>
      <c r="DP45" s="436"/>
      <c r="DQ45" s="436"/>
      <c r="DR45" s="436"/>
      <c r="DS45" s="436"/>
      <c r="DT45" s="436"/>
      <c r="DU45" s="436"/>
      <c r="DV45" s="436"/>
      <c r="DW45" s="436"/>
      <c r="DX45" s="436"/>
      <c r="DY45" s="436"/>
      <c r="DZ45" s="436"/>
      <c r="EA45" s="436"/>
      <c r="EB45" s="436"/>
      <c r="EC45" s="436"/>
      <c r="ED45" s="436"/>
      <c r="EE45" s="436"/>
      <c r="EF45" s="436"/>
      <c r="EG45" s="436"/>
      <c r="EH45" s="436"/>
      <c r="EI45" s="436"/>
      <c r="EJ45" s="436"/>
      <c r="EK45" s="436"/>
      <c r="EL45" s="436"/>
      <c r="EM45" s="436"/>
      <c r="EN45" s="436"/>
      <c r="EO45" s="436"/>
      <c r="EP45" s="436"/>
      <c r="EQ45" s="436"/>
      <c r="ER45" s="436"/>
      <c r="ES45" s="436"/>
      <c r="ET45" s="436"/>
      <c r="EU45" s="436"/>
      <c r="EV45" s="436"/>
      <c r="EW45" s="436"/>
      <c r="EX45" s="436"/>
      <c r="EY45" s="436"/>
      <c r="EZ45" s="436"/>
      <c r="FA45" s="436"/>
      <c r="FB45" s="436"/>
      <c r="FC45" s="436"/>
      <c r="FD45" s="436"/>
      <c r="FE45" s="436"/>
      <c r="FF45" s="436"/>
      <c r="FG45" s="436"/>
      <c r="FH45" s="436"/>
      <c r="FI45" s="436"/>
      <c r="FJ45" s="436"/>
      <c r="FK45" s="436"/>
      <c r="FL45" s="436"/>
      <c r="FM45" s="436"/>
      <c r="FN45" s="436"/>
      <c r="FO45" s="436"/>
      <c r="FP45" s="436"/>
      <c r="FQ45" s="436"/>
      <c r="FR45" s="436"/>
      <c r="FS45" s="436"/>
      <c r="FT45" s="436"/>
      <c r="FU45" s="436"/>
      <c r="FV45" s="436"/>
      <c r="FW45" s="436"/>
      <c r="FX45" s="436"/>
      <c r="FY45" s="436"/>
      <c r="FZ45" s="436"/>
      <c r="GA45" s="436"/>
      <c r="GB45" s="436"/>
      <c r="GC45" s="436"/>
      <c r="GD45" s="436"/>
      <c r="GE45" s="436"/>
      <c r="GF45" s="436"/>
      <c r="GG45" s="436"/>
      <c r="GH45" s="436"/>
      <c r="GI45" s="436"/>
      <c r="GJ45" s="436"/>
      <c r="GK45" s="436"/>
      <c r="GL45" s="436"/>
      <c r="GM45" s="436"/>
      <c r="GN45" s="436"/>
      <c r="GO45" s="436"/>
      <c r="GP45" s="436"/>
      <c r="GQ45" s="436"/>
      <c r="GR45" s="436"/>
      <c r="GS45" s="436"/>
      <c r="GT45" s="436"/>
      <c r="GU45" s="436"/>
      <c r="GV45" s="436"/>
      <c r="GW45" s="436"/>
      <c r="GX45" s="436"/>
      <c r="GY45" s="436"/>
      <c r="GZ45" s="436"/>
      <c r="HA45" s="436"/>
      <c r="HB45" s="436"/>
      <c r="HC45" s="436"/>
      <c r="HD45" s="436"/>
      <c r="HE45" s="436"/>
      <c r="HF45" s="436"/>
      <c r="HG45" s="436"/>
      <c r="HH45" s="436"/>
      <c r="HI45" s="436"/>
      <c r="HJ45" s="436"/>
      <c r="HK45" s="436"/>
      <c r="HL45" s="436"/>
      <c r="HM45" s="436"/>
      <c r="HN45" s="436"/>
      <c r="HO45" s="436"/>
      <c r="HP45" s="436"/>
      <c r="HQ45" s="436"/>
      <c r="HR45" s="436"/>
      <c r="HS45" s="436"/>
      <c r="HT45" s="436"/>
      <c r="HU45" s="436"/>
      <c r="HV45" s="436"/>
      <c r="HW45" s="436"/>
      <c r="HX45" s="436"/>
      <c r="HY45" s="436"/>
      <c r="HZ45" s="436"/>
      <c r="IA45" s="436"/>
      <c r="IB45" s="436"/>
      <c r="IC45" s="436"/>
      <c r="ID45" s="436"/>
      <c r="IE45" s="436"/>
      <c r="IF45" s="436"/>
      <c r="IG45" s="436"/>
      <c r="IH45" s="436"/>
      <c r="II45" s="436"/>
      <c r="IJ45" s="436"/>
      <c r="IK45" s="436"/>
      <c r="IL45" s="436"/>
      <c r="IM45" s="436"/>
      <c r="IN45" s="436"/>
      <c r="IO45" s="436"/>
      <c r="IP45" s="436"/>
      <c r="IQ45" s="436"/>
      <c r="IR45" s="436"/>
      <c r="IS45" s="436"/>
      <c r="IT45" s="436"/>
      <c r="IU45" s="436"/>
      <c r="IV45" s="436"/>
    </row>
    <row r="46" spans="1:256" s="164" customFormat="1">
      <c r="A46" s="430"/>
      <c r="B46" s="430"/>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183"/>
      <c r="AJ46" s="183"/>
      <c r="AK46" s="183"/>
      <c r="AL46" s="183"/>
      <c r="AM46" s="183"/>
      <c r="AN46" s="183"/>
      <c r="AO46" s="183"/>
      <c r="AP46" s="183"/>
      <c r="AQ46" s="183"/>
      <c r="AR46" s="184"/>
      <c r="AS46" s="184"/>
      <c r="AT46" s="184"/>
      <c r="AU46" s="184"/>
      <c r="AV46" s="184"/>
      <c r="AW46" s="184"/>
      <c r="AX46" s="184"/>
      <c r="AY46" s="184"/>
      <c r="AZ46" s="184"/>
      <c r="BA46" s="184"/>
      <c r="BB46" s="184"/>
      <c r="BC46" s="185"/>
      <c r="BD46" s="185"/>
      <c r="BE46" s="185"/>
      <c r="BF46" s="185"/>
      <c r="BG46" s="185"/>
      <c r="BH46" s="185"/>
      <c r="BI46" s="185"/>
      <c r="BJ46" s="185"/>
      <c r="BK46" s="185"/>
      <c r="BL46" s="185"/>
      <c r="BM46" s="185"/>
      <c r="BN46" s="185"/>
      <c r="BO46" s="185"/>
      <c r="BP46" s="185"/>
      <c r="BQ46" s="185"/>
      <c r="BR46" s="185"/>
      <c r="BS46" s="185"/>
      <c r="BT46" s="185"/>
      <c r="BU46" s="185"/>
      <c r="BV46" s="185"/>
      <c r="BW46" s="185"/>
      <c r="BX46" s="185"/>
      <c r="BY46" s="185"/>
      <c r="BZ46" s="185"/>
      <c r="CA46" s="185"/>
      <c r="CB46" s="185"/>
      <c r="CC46" s="185"/>
      <c r="CD46" s="185"/>
      <c r="CE46" s="185"/>
      <c r="CF46" s="185"/>
      <c r="CG46" s="185"/>
      <c r="CH46" s="185"/>
      <c r="CI46" s="185"/>
      <c r="CJ46" s="185"/>
      <c r="CK46" s="185"/>
      <c r="CL46" s="185"/>
      <c r="CM46" s="185"/>
      <c r="CN46" s="185"/>
      <c r="CO46" s="185"/>
      <c r="CP46" s="185"/>
      <c r="CQ46" s="186"/>
      <c r="CR46" s="186"/>
      <c r="CS46" s="186"/>
      <c r="CT46" s="186"/>
      <c r="CU46" s="186"/>
      <c r="CV46" s="186"/>
      <c r="CW46" s="186"/>
      <c r="CX46" s="182"/>
      <c r="CY46" s="182"/>
      <c r="CZ46" s="182"/>
      <c r="DA46" s="182"/>
      <c r="DB46" s="430"/>
      <c r="DC46" s="430"/>
      <c r="DD46" s="430"/>
      <c r="DE46" s="430"/>
      <c r="DF46" s="430"/>
      <c r="DG46" s="436"/>
      <c r="DH46" s="436"/>
      <c r="DI46" s="436"/>
      <c r="DJ46" s="436"/>
      <c r="DK46" s="436"/>
      <c r="DL46" s="436"/>
      <c r="DM46" s="436"/>
      <c r="DN46" s="436"/>
      <c r="DO46" s="436"/>
      <c r="DP46" s="436"/>
      <c r="DQ46" s="436"/>
      <c r="DR46" s="436"/>
      <c r="DS46" s="436"/>
      <c r="DT46" s="436"/>
      <c r="DU46" s="436"/>
      <c r="DV46" s="436"/>
      <c r="DW46" s="436"/>
      <c r="DX46" s="436"/>
      <c r="DY46" s="436"/>
      <c r="DZ46" s="436"/>
      <c r="EA46" s="436"/>
      <c r="EB46" s="436"/>
      <c r="EC46" s="436"/>
      <c r="ED46" s="436"/>
      <c r="EE46" s="436"/>
      <c r="EF46" s="436"/>
      <c r="EG46" s="436"/>
      <c r="EH46" s="436"/>
      <c r="EI46" s="436"/>
      <c r="EJ46" s="436"/>
      <c r="EK46" s="436"/>
      <c r="EL46" s="436"/>
      <c r="EM46" s="436"/>
      <c r="EN46" s="436"/>
      <c r="EO46" s="436"/>
      <c r="EP46" s="436"/>
      <c r="EQ46" s="436"/>
      <c r="ER46" s="436"/>
      <c r="ES46" s="436"/>
      <c r="ET46" s="436"/>
      <c r="EU46" s="436"/>
      <c r="EV46" s="436"/>
      <c r="EW46" s="436"/>
      <c r="EX46" s="436"/>
      <c r="EY46" s="436"/>
      <c r="EZ46" s="436"/>
      <c r="FA46" s="436"/>
      <c r="FB46" s="436"/>
      <c r="FC46" s="436"/>
      <c r="FD46" s="436"/>
      <c r="FE46" s="436"/>
      <c r="FF46" s="436"/>
      <c r="FG46" s="436"/>
      <c r="FH46" s="436"/>
      <c r="FI46" s="436"/>
      <c r="FJ46" s="436"/>
      <c r="FK46" s="436"/>
      <c r="FL46" s="436"/>
      <c r="FM46" s="436"/>
      <c r="FN46" s="436"/>
      <c r="FO46" s="436"/>
      <c r="FP46" s="436"/>
      <c r="FQ46" s="436"/>
      <c r="FR46" s="436"/>
      <c r="FS46" s="436"/>
      <c r="FT46" s="436"/>
      <c r="FU46" s="436"/>
      <c r="FV46" s="436"/>
      <c r="FW46" s="436"/>
      <c r="FX46" s="436"/>
      <c r="FY46" s="436"/>
      <c r="FZ46" s="436"/>
      <c r="GA46" s="436"/>
      <c r="GB46" s="436"/>
      <c r="GC46" s="436"/>
      <c r="GD46" s="436"/>
      <c r="GE46" s="436"/>
      <c r="GF46" s="436"/>
      <c r="GG46" s="436"/>
      <c r="GH46" s="436"/>
      <c r="GI46" s="436"/>
      <c r="GJ46" s="436"/>
      <c r="GK46" s="436"/>
      <c r="GL46" s="436"/>
      <c r="GM46" s="436"/>
      <c r="GN46" s="436"/>
      <c r="GO46" s="436"/>
      <c r="GP46" s="436"/>
      <c r="GQ46" s="436"/>
      <c r="GR46" s="436"/>
      <c r="GS46" s="436"/>
      <c r="GT46" s="436"/>
      <c r="GU46" s="436"/>
      <c r="GV46" s="436"/>
      <c r="GW46" s="436"/>
      <c r="GX46" s="436"/>
      <c r="GY46" s="436"/>
      <c r="GZ46" s="436"/>
      <c r="HA46" s="436"/>
      <c r="HB46" s="436"/>
      <c r="HC46" s="436"/>
      <c r="HD46" s="436"/>
      <c r="HE46" s="436"/>
      <c r="HF46" s="436"/>
      <c r="HG46" s="436"/>
      <c r="HH46" s="436"/>
      <c r="HI46" s="436"/>
      <c r="HJ46" s="436"/>
      <c r="HK46" s="436"/>
      <c r="HL46" s="436"/>
      <c r="HM46" s="436"/>
      <c r="HN46" s="436"/>
      <c r="HO46" s="436"/>
      <c r="HP46" s="436"/>
      <c r="HQ46" s="436"/>
      <c r="HR46" s="436"/>
      <c r="HS46" s="436"/>
      <c r="HT46" s="436"/>
      <c r="HU46" s="436"/>
      <c r="HV46" s="436"/>
      <c r="HW46" s="436"/>
      <c r="HX46" s="436"/>
      <c r="HY46" s="436"/>
      <c r="HZ46" s="436"/>
      <c r="IA46" s="436"/>
      <c r="IB46" s="436"/>
      <c r="IC46" s="436"/>
      <c r="ID46" s="436"/>
      <c r="IE46" s="436"/>
      <c r="IF46" s="436"/>
      <c r="IG46" s="436"/>
      <c r="IH46" s="436"/>
      <c r="II46" s="436"/>
      <c r="IJ46" s="436"/>
      <c r="IK46" s="436"/>
      <c r="IL46" s="436"/>
      <c r="IM46" s="436"/>
      <c r="IN46" s="436"/>
      <c r="IO46" s="436"/>
      <c r="IP46" s="436"/>
      <c r="IQ46" s="436"/>
      <c r="IR46" s="436"/>
      <c r="IS46" s="436"/>
      <c r="IT46" s="436"/>
      <c r="IU46" s="436"/>
      <c r="IV46" s="436"/>
    </row>
    <row r="47" spans="1:256" s="164" customFormat="1" ht="15.75">
      <c r="A47" s="430"/>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183"/>
      <c r="AJ47" s="183"/>
      <c r="AK47" s="183"/>
      <c r="AL47" s="183"/>
      <c r="AM47" s="183"/>
      <c r="AN47" s="183"/>
      <c r="AO47" s="183"/>
      <c r="AP47" s="1172"/>
      <c r="AQ47" s="1172"/>
      <c r="AR47" s="1172"/>
      <c r="AS47" s="1172"/>
      <c r="AT47" s="1172"/>
      <c r="AU47" s="1172"/>
      <c r="AV47" s="1172"/>
      <c r="AW47" s="1172"/>
      <c r="AX47" s="1172"/>
      <c r="AY47" s="1172"/>
      <c r="AZ47" s="1172"/>
      <c r="BA47" s="1172"/>
      <c r="BB47" s="1172"/>
      <c r="BC47" s="1172"/>
      <c r="BD47" s="1172"/>
      <c r="BE47" s="1172"/>
      <c r="BF47" s="1172"/>
      <c r="BG47" s="1172"/>
      <c r="BH47" s="1172"/>
      <c r="BI47" s="1172"/>
      <c r="BJ47" s="1172"/>
      <c r="BK47" s="1172"/>
      <c r="BL47" s="1172"/>
      <c r="BM47" s="1172"/>
      <c r="BN47" s="1172"/>
      <c r="BO47" s="1172"/>
      <c r="BP47" s="1172"/>
      <c r="BQ47" s="1172"/>
      <c r="BR47" s="1172"/>
      <c r="BS47" s="1172"/>
      <c r="BT47" s="1172"/>
      <c r="BU47" s="1172"/>
      <c r="BV47" s="1172"/>
      <c r="BW47" s="1172"/>
      <c r="BX47" s="1172"/>
      <c r="BY47" s="1172"/>
      <c r="BZ47" s="1172"/>
      <c r="CA47" s="433"/>
      <c r="CB47" s="433"/>
      <c r="CC47" s="433"/>
      <c r="CD47" s="1173"/>
      <c r="CE47" s="1173"/>
      <c r="CF47" s="1173"/>
      <c r="CG47" s="1173"/>
      <c r="CH47" s="1173"/>
      <c r="CI47" s="1173"/>
      <c r="CJ47" s="1173"/>
      <c r="CK47" s="1173"/>
      <c r="CL47" s="1173"/>
      <c r="CM47" s="1173"/>
      <c r="CN47" s="1173"/>
      <c r="CO47" s="1173"/>
      <c r="CP47" s="185"/>
      <c r="CQ47" s="186"/>
      <c r="CR47" s="186"/>
      <c r="CS47" s="186"/>
      <c r="CT47" s="186"/>
      <c r="CU47" s="186"/>
      <c r="CV47" s="186"/>
      <c r="CW47" s="186"/>
      <c r="CX47" s="182"/>
      <c r="CY47" s="182"/>
      <c r="CZ47" s="182"/>
      <c r="DA47" s="182"/>
      <c r="DB47" s="430"/>
      <c r="DC47" s="430"/>
      <c r="DD47" s="430"/>
      <c r="DE47" s="430"/>
      <c r="DF47" s="430"/>
      <c r="DG47" s="436"/>
      <c r="DH47" s="436"/>
      <c r="DI47" s="436"/>
      <c r="DJ47" s="436"/>
      <c r="DK47" s="436"/>
      <c r="DL47" s="436"/>
      <c r="DM47" s="436"/>
      <c r="DN47" s="436"/>
      <c r="DO47" s="436"/>
      <c r="DP47" s="436"/>
      <c r="DQ47" s="436"/>
      <c r="DR47" s="436"/>
      <c r="DS47" s="436"/>
      <c r="DT47" s="436"/>
      <c r="DU47" s="436"/>
      <c r="DV47" s="436"/>
      <c r="DW47" s="436"/>
      <c r="DX47" s="436"/>
      <c r="DY47" s="436"/>
      <c r="DZ47" s="436"/>
      <c r="EA47" s="436"/>
      <c r="EB47" s="436"/>
      <c r="EC47" s="436"/>
      <c r="ED47" s="436"/>
      <c r="EE47" s="436"/>
      <c r="EF47" s="436"/>
      <c r="EG47" s="436"/>
      <c r="EH47" s="436"/>
      <c r="EI47" s="436"/>
      <c r="EJ47" s="436"/>
      <c r="EK47" s="436"/>
      <c r="EL47" s="436"/>
      <c r="EM47" s="436"/>
      <c r="EN47" s="436"/>
      <c r="EO47" s="436"/>
      <c r="EP47" s="436"/>
      <c r="EQ47" s="436"/>
      <c r="ER47" s="436"/>
      <c r="ES47" s="436"/>
      <c r="ET47" s="436"/>
      <c r="EU47" s="436"/>
      <c r="EV47" s="436"/>
      <c r="EW47" s="436"/>
      <c r="EX47" s="436"/>
      <c r="EY47" s="436"/>
      <c r="EZ47" s="436"/>
      <c r="FA47" s="436"/>
      <c r="FB47" s="436"/>
      <c r="FC47" s="436"/>
      <c r="FD47" s="436"/>
      <c r="FE47" s="436"/>
      <c r="FF47" s="436"/>
      <c r="FG47" s="436"/>
      <c r="FH47" s="436"/>
      <c r="FI47" s="436"/>
      <c r="FJ47" s="436"/>
      <c r="FK47" s="436"/>
      <c r="FL47" s="436"/>
      <c r="FM47" s="436"/>
      <c r="FN47" s="436"/>
      <c r="FO47" s="436"/>
      <c r="FP47" s="436"/>
      <c r="FQ47" s="436"/>
      <c r="FR47" s="436"/>
      <c r="FS47" s="436"/>
      <c r="FT47" s="436"/>
      <c r="FU47" s="436"/>
      <c r="FV47" s="436"/>
      <c r="FW47" s="436"/>
      <c r="FX47" s="436"/>
      <c r="FY47" s="436"/>
      <c r="FZ47" s="436"/>
      <c r="GA47" s="436"/>
      <c r="GB47" s="436"/>
      <c r="GC47" s="436"/>
      <c r="GD47" s="436"/>
      <c r="GE47" s="436"/>
      <c r="GF47" s="436"/>
      <c r="GG47" s="436"/>
      <c r="GH47" s="436"/>
      <c r="GI47" s="436"/>
      <c r="GJ47" s="436"/>
      <c r="GK47" s="436"/>
      <c r="GL47" s="436"/>
      <c r="GM47" s="436"/>
      <c r="GN47" s="436"/>
      <c r="GO47" s="436"/>
      <c r="GP47" s="436"/>
      <c r="GQ47" s="436"/>
      <c r="GR47" s="436"/>
      <c r="GS47" s="436"/>
      <c r="GT47" s="436"/>
      <c r="GU47" s="436"/>
      <c r="GV47" s="436"/>
      <c r="GW47" s="436"/>
      <c r="GX47" s="436"/>
      <c r="GY47" s="436"/>
      <c r="GZ47" s="436"/>
      <c r="HA47" s="436"/>
      <c r="HB47" s="436"/>
      <c r="HC47" s="436"/>
      <c r="HD47" s="436"/>
      <c r="HE47" s="436"/>
      <c r="HF47" s="436"/>
      <c r="HG47" s="436"/>
      <c r="HH47" s="436"/>
      <c r="HI47" s="436"/>
      <c r="HJ47" s="436"/>
      <c r="HK47" s="436"/>
      <c r="HL47" s="436"/>
      <c r="HM47" s="436"/>
      <c r="HN47" s="436"/>
      <c r="HO47" s="436"/>
      <c r="HP47" s="436"/>
      <c r="HQ47" s="436"/>
      <c r="HR47" s="436"/>
      <c r="HS47" s="436"/>
      <c r="HT47" s="436"/>
      <c r="HU47" s="436"/>
      <c r="HV47" s="436"/>
      <c r="HW47" s="436"/>
      <c r="HX47" s="436"/>
      <c r="HY47" s="436"/>
      <c r="HZ47" s="436"/>
      <c r="IA47" s="436"/>
      <c r="IB47" s="436"/>
      <c r="IC47" s="436"/>
      <c r="ID47" s="436"/>
      <c r="IE47" s="436"/>
      <c r="IF47" s="436"/>
      <c r="IG47" s="436"/>
      <c r="IH47" s="436"/>
      <c r="II47" s="436"/>
      <c r="IJ47" s="436"/>
      <c r="IK47" s="436"/>
      <c r="IL47" s="436"/>
      <c r="IM47" s="436"/>
      <c r="IN47" s="436"/>
      <c r="IO47" s="436"/>
      <c r="IP47" s="436"/>
      <c r="IQ47" s="436"/>
      <c r="IR47" s="436"/>
      <c r="IS47" s="436"/>
      <c r="IT47" s="436"/>
      <c r="IU47" s="436"/>
      <c r="IV47" s="436"/>
    </row>
    <row r="48" spans="1:256" s="164" customFormat="1" ht="15.75">
      <c r="A48" s="430"/>
      <c r="B48" s="430"/>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183"/>
      <c r="AJ48" s="183"/>
      <c r="AK48" s="183"/>
      <c r="AL48" s="183"/>
      <c r="AM48" s="183"/>
      <c r="AN48" s="183"/>
      <c r="AO48" s="183"/>
      <c r="AP48" s="1172"/>
      <c r="AQ48" s="1172"/>
      <c r="AR48" s="1172"/>
      <c r="AS48" s="1172"/>
      <c r="AT48" s="1172"/>
      <c r="AU48" s="1172"/>
      <c r="AV48" s="1172"/>
      <c r="AW48" s="1172"/>
      <c r="AX48" s="1172"/>
      <c r="AY48" s="1172"/>
      <c r="AZ48" s="1172"/>
      <c r="BA48" s="1172"/>
      <c r="BB48" s="1172"/>
      <c r="BC48" s="1172"/>
      <c r="BD48" s="1172"/>
      <c r="BE48" s="1172"/>
      <c r="BF48" s="1172"/>
      <c r="BG48" s="1172"/>
      <c r="BH48" s="1172"/>
      <c r="BI48" s="1172"/>
      <c r="BJ48" s="1172"/>
      <c r="BK48" s="1172"/>
      <c r="BL48" s="1172"/>
      <c r="BM48" s="1172"/>
      <c r="BN48" s="1172"/>
      <c r="BO48" s="1172"/>
      <c r="BP48" s="1172"/>
      <c r="BQ48" s="1172"/>
      <c r="BR48" s="1172"/>
      <c r="BS48" s="1172"/>
      <c r="BT48" s="1172"/>
      <c r="BU48" s="1172"/>
      <c r="BV48" s="1172"/>
      <c r="BW48" s="1172"/>
      <c r="BX48" s="1172"/>
      <c r="BY48" s="1172"/>
      <c r="BZ48" s="1172"/>
      <c r="CA48" s="433"/>
      <c r="CB48" s="433"/>
      <c r="CC48" s="433"/>
      <c r="CD48" s="1173"/>
      <c r="CE48" s="1173"/>
      <c r="CF48" s="1173"/>
      <c r="CG48" s="1173"/>
      <c r="CH48" s="1173"/>
      <c r="CI48" s="1173"/>
      <c r="CJ48" s="1173"/>
      <c r="CK48" s="1173"/>
      <c r="CL48" s="1173"/>
      <c r="CM48" s="1173"/>
      <c r="CN48" s="1173"/>
      <c r="CO48" s="1173"/>
      <c r="CP48" s="185"/>
      <c r="CQ48" s="186"/>
      <c r="CR48" s="186"/>
      <c r="CS48" s="186"/>
      <c r="CT48" s="186"/>
      <c r="CU48" s="186"/>
      <c r="CV48" s="186"/>
      <c r="CW48" s="186"/>
      <c r="CX48" s="192"/>
      <c r="CY48" s="192"/>
      <c r="CZ48" s="192"/>
      <c r="DA48" s="192"/>
      <c r="DB48" s="430"/>
      <c r="DC48" s="430"/>
      <c r="DD48" s="430"/>
      <c r="DE48" s="430"/>
      <c r="DF48" s="430"/>
      <c r="DG48" s="436"/>
      <c r="DH48" s="436"/>
      <c r="DI48" s="436"/>
      <c r="DJ48" s="436"/>
      <c r="DK48" s="436"/>
      <c r="DL48" s="436"/>
      <c r="DM48" s="436"/>
      <c r="DN48" s="436"/>
      <c r="DO48" s="436"/>
      <c r="DP48" s="436"/>
      <c r="DQ48" s="436"/>
      <c r="DR48" s="436"/>
      <c r="DS48" s="436"/>
      <c r="DT48" s="436"/>
      <c r="DU48" s="436"/>
      <c r="DV48" s="436"/>
      <c r="DW48" s="436"/>
      <c r="DX48" s="436"/>
      <c r="DY48" s="436"/>
      <c r="DZ48" s="436"/>
      <c r="EA48" s="436"/>
      <c r="EB48" s="436"/>
      <c r="EC48" s="436"/>
      <c r="ED48" s="436"/>
      <c r="EE48" s="436"/>
      <c r="EF48" s="436"/>
      <c r="EG48" s="436"/>
      <c r="EH48" s="436"/>
      <c r="EI48" s="436"/>
      <c r="EJ48" s="436"/>
      <c r="EK48" s="436"/>
      <c r="EL48" s="436"/>
      <c r="EM48" s="436"/>
      <c r="EN48" s="436"/>
      <c r="EO48" s="436"/>
      <c r="EP48" s="436"/>
      <c r="EQ48" s="436"/>
      <c r="ER48" s="436"/>
      <c r="ES48" s="436"/>
      <c r="ET48" s="436"/>
      <c r="EU48" s="436"/>
      <c r="EV48" s="436"/>
      <c r="EW48" s="436"/>
      <c r="EX48" s="436"/>
      <c r="EY48" s="436"/>
      <c r="EZ48" s="436"/>
      <c r="FA48" s="436"/>
      <c r="FB48" s="436"/>
      <c r="FC48" s="436"/>
      <c r="FD48" s="436"/>
      <c r="FE48" s="436"/>
      <c r="FF48" s="436"/>
      <c r="FG48" s="436"/>
      <c r="FH48" s="436"/>
      <c r="FI48" s="436"/>
      <c r="FJ48" s="436"/>
      <c r="FK48" s="436"/>
      <c r="FL48" s="436"/>
      <c r="FM48" s="436"/>
      <c r="FN48" s="436"/>
      <c r="FO48" s="436"/>
      <c r="FP48" s="436"/>
      <c r="FQ48" s="436"/>
      <c r="FR48" s="436"/>
      <c r="FS48" s="436"/>
      <c r="FT48" s="436"/>
      <c r="FU48" s="436"/>
      <c r="FV48" s="436"/>
      <c r="FW48" s="436"/>
      <c r="FX48" s="436"/>
      <c r="FY48" s="436"/>
      <c r="FZ48" s="436"/>
      <c r="GA48" s="436"/>
      <c r="GB48" s="436"/>
      <c r="GC48" s="436"/>
      <c r="GD48" s="436"/>
      <c r="GE48" s="436"/>
      <c r="GF48" s="436"/>
      <c r="GG48" s="436"/>
      <c r="GH48" s="436"/>
      <c r="GI48" s="436"/>
      <c r="GJ48" s="436"/>
      <c r="GK48" s="436"/>
      <c r="GL48" s="436"/>
      <c r="GM48" s="436"/>
      <c r="GN48" s="436"/>
      <c r="GO48" s="436"/>
      <c r="GP48" s="436"/>
      <c r="GQ48" s="436"/>
      <c r="GR48" s="436"/>
      <c r="GS48" s="436"/>
      <c r="GT48" s="436"/>
      <c r="GU48" s="436"/>
      <c r="GV48" s="436"/>
      <c r="GW48" s="436"/>
      <c r="GX48" s="436"/>
      <c r="GY48" s="436"/>
      <c r="GZ48" s="436"/>
      <c r="HA48" s="436"/>
      <c r="HB48" s="436"/>
      <c r="HC48" s="436"/>
      <c r="HD48" s="436"/>
      <c r="HE48" s="436"/>
      <c r="HF48" s="436"/>
      <c r="HG48" s="436"/>
      <c r="HH48" s="436"/>
      <c r="HI48" s="436"/>
      <c r="HJ48" s="436"/>
      <c r="HK48" s="436"/>
      <c r="HL48" s="436"/>
      <c r="HM48" s="436"/>
      <c r="HN48" s="436"/>
      <c r="HO48" s="436"/>
      <c r="HP48" s="436"/>
      <c r="HQ48" s="436"/>
      <c r="HR48" s="436"/>
      <c r="HS48" s="436"/>
      <c r="HT48" s="436"/>
      <c r="HU48" s="436"/>
      <c r="HV48" s="436"/>
      <c r="HW48" s="436"/>
      <c r="HX48" s="436"/>
      <c r="HY48" s="436"/>
      <c r="HZ48" s="436"/>
      <c r="IA48" s="436"/>
      <c r="IB48" s="436"/>
      <c r="IC48" s="436"/>
      <c r="ID48" s="436"/>
      <c r="IE48" s="436"/>
      <c r="IF48" s="436"/>
      <c r="IG48" s="436"/>
      <c r="IH48" s="436"/>
      <c r="II48" s="436"/>
      <c r="IJ48" s="436"/>
      <c r="IK48" s="436"/>
      <c r="IL48" s="436"/>
      <c r="IM48" s="436"/>
      <c r="IN48" s="436"/>
      <c r="IO48" s="436"/>
      <c r="IP48" s="436"/>
      <c r="IQ48" s="436"/>
      <c r="IR48" s="436"/>
      <c r="IS48" s="436"/>
      <c r="IT48" s="436"/>
      <c r="IU48" s="436"/>
      <c r="IV48" s="436"/>
    </row>
    <row r="49" spans="1:256" s="164" customFormat="1" ht="15.75">
      <c r="A49" s="430"/>
      <c r="B49" s="430"/>
      <c r="C49" s="430"/>
      <c r="D49" s="430"/>
      <c r="E49" s="430"/>
      <c r="F49" s="430"/>
      <c r="G49" s="430"/>
      <c r="H49" s="430"/>
      <c r="I49" s="430"/>
      <c r="J49" s="430"/>
      <c r="K49" s="430"/>
      <c r="L49" s="430"/>
      <c r="M49" s="430"/>
      <c r="N49" s="430"/>
      <c r="O49" s="430"/>
      <c r="P49" s="430"/>
      <c r="Q49" s="430"/>
      <c r="R49" s="430"/>
      <c r="S49" s="430"/>
      <c r="T49" s="430"/>
      <c r="U49" s="430"/>
      <c r="V49" s="430"/>
      <c r="W49" s="430"/>
      <c r="X49" s="430"/>
      <c r="Y49" s="430"/>
      <c r="Z49" s="430"/>
      <c r="AA49" s="430"/>
      <c r="AB49" s="430"/>
      <c r="AC49" s="430"/>
      <c r="AD49" s="430"/>
      <c r="AE49" s="430"/>
      <c r="AF49" s="430"/>
      <c r="AG49" s="430"/>
      <c r="AH49" s="430"/>
      <c r="AI49" s="183"/>
      <c r="AJ49" s="183"/>
      <c r="AK49" s="183"/>
      <c r="AL49" s="183"/>
      <c r="AM49" s="183"/>
      <c r="AN49" s="183"/>
      <c r="AO49" s="183"/>
      <c r="AP49" s="193"/>
      <c r="AQ49" s="193"/>
      <c r="AR49" s="193"/>
      <c r="AS49" s="193"/>
      <c r="AT49" s="193"/>
      <c r="AU49" s="193"/>
      <c r="AV49" s="193"/>
      <c r="AW49" s="193"/>
      <c r="AX49" s="193"/>
      <c r="AY49" s="193"/>
      <c r="AZ49" s="193"/>
      <c r="BA49" s="193"/>
      <c r="BB49" s="194"/>
      <c r="BC49" s="193"/>
      <c r="BD49" s="433"/>
      <c r="BE49" s="433"/>
      <c r="BF49" s="433"/>
      <c r="BG49" s="433"/>
      <c r="BH49" s="433"/>
      <c r="BI49" s="433"/>
      <c r="BJ49" s="433"/>
      <c r="BK49" s="433"/>
      <c r="BL49" s="433"/>
      <c r="BM49" s="433"/>
      <c r="BN49" s="433"/>
      <c r="BO49" s="433"/>
      <c r="BP49" s="433"/>
      <c r="BQ49" s="433"/>
      <c r="BR49" s="433"/>
      <c r="BS49" s="433"/>
      <c r="BT49" s="433"/>
      <c r="BU49" s="433"/>
      <c r="BV49" s="433"/>
      <c r="BW49" s="433"/>
      <c r="BX49" s="433"/>
      <c r="BY49" s="433"/>
      <c r="BZ49" s="433"/>
      <c r="CA49" s="433"/>
      <c r="CB49" s="433"/>
      <c r="CC49" s="433"/>
      <c r="CD49" s="434"/>
      <c r="CE49" s="434"/>
      <c r="CF49" s="434"/>
      <c r="CG49" s="434"/>
      <c r="CH49" s="434"/>
      <c r="CI49" s="434"/>
      <c r="CJ49" s="434"/>
      <c r="CK49" s="434"/>
      <c r="CL49" s="434"/>
      <c r="CM49" s="434"/>
      <c r="CN49" s="434"/>
      <c r="CO49" s="434"/>
      <c r="CP49" s="185"/>
      <c r="CQ49" s="186"/>
      <c r="CR49" s="186"/>
      <c r="CS49" s="186"/>
      <c r="CT49" s="186"/>
      <c r="CU49" s="186"/>
      <c r="CV49" s="186"/>
      <c r="CW49" s="186"/>
      <c r="CX49" s="192"/>
      <c r="CY49" s="192"/>
      <c r="CZ49" s="192"/>
      <c r="DA49" s="192"/>
      <c r="DB49" s="436"/>
      <c r="DC49" s="436"/>
      <c r="DD49" s="436"/>
      <c r="DE49" s="436"/>
      <c r="DF49" s="436"/>
      <c r="DG49" s="436"/>
      <c r="DH49" s="436"/>
      <c r="DI49" s="436"/>
      <c r="DJ49" s="436"/>
      <c r="DK49" s="436"/>
      <c r="DL49" s="436"/>
      <c r="DM49" s="436"/>
      <c r="DN49" s="436"/>
      <c r="DO49" s="436"/>
      <c r="DP49" s="436"/>
      <c r="DQ49" s="436"/>
      <c r="DR49" s="436"/>
      <c r="DS49" s="436"/>
      <c r="DT49" s="436"/>
      <c r="DU49" s="436"/>
      <c r="DV49" s="436"/>
      <c r="DW49" s="436"/>
      <c r="DX49" s="436"/>
      <c r="DY49" s="436"/>
      <c r="DZ49" s="436"/>
      <c r="EA49" s="436"/>
      <c r="EB49" s="436"/>
      <c r="EC49" s="436"/>
      <c r="ED49" s="436"/>
      <c r="EE49" s="436"/>
      <c r="EF49" s="436"/>
      <c r="EG49" s="436"/>
      <c r="EH49" s="436"/>
      <c r="EI49" s="436"/>
      <c r="EJ49" s="436"/>
      <c r="EK49" s="436"/>
      <c r="EL49" s="436"/>
      <c r="EM49" s="436"/>
      <c r="EN49" s="436"/>
      <c r="EO49" s="436"/>
      <c r="EP49" s="436"/>
      <c r="EQ49" s="436"/>
      <c r="ER49" s="436"/>
      <c r="ES49" s="436"/>
      <c r="ET49" s="436"/>
      <c r="EU49" s="436"/>
      <c r="EV49" s="436"/>
      <c r="EW49" s="436"/>
      <c r="EX49" s="436"/>
      <c r="EY49" s="436"/>
      <c r="EZ49" s="436"/>
      <c r="FA49" s="436"/>
      <c r="FB49" s="436"/>
      <c r="FC49" s="436"/>
      <c r="FD49" s="436"/>
      <c r="FE49" s="436"/>
      <c r="FF49" s="436"/>
      <c r="FG49" s="436"/>
      <c r="FH49" s="436"/>
      <c r="FI49" s="436"/>
      <c r="FJ49" s="436"/>
      <c r="FK49" s="436"/>
      <c r="FL49" s="436"/>
      <c r="FM49" s="436"/>
      <c r="FN49" s="436"/>
      <c r="FO49" s="436"/>
      <c r="FP49" s="436"/>
      <c r="FQ49" s="436"/>
      <c r="FR49" s="436"/>
      <c r="FS49" s="436"/>
      <c r="FT49" s="436"/>
      <c r="FU49" s="436"/>
      <c r="FV49" s="436"/>
      <c r="FW49" s="436"/>
      <c r="FX49" s="436"/>
      <c r="FY49" s="436"/>
      <c r="FZ49" s="436"/>
      <c r="GA49" s="436"/>
      <c r="GB49" s="436"/>
      <c r="GC49" s="436"/>
      <c r="GD49" s="436"/>
      <c r="GE49" s="436"/>
      <c r="GF49" s="436"/>
      <c r="GG49" s="436"/>
      <c r="GH49" s="436"/>
      <c r="GI49" s="436"/>
      <c r="GJ49" s="436"/>
      <c r="GK49" s="436"/>
      <c r="GL49" s="436"/>
      <c r="GM49" s="436"/>
      <c r="GN49" s="436"/>
      <c r="GO49" s="436"/>
      <c r="GP49" s="436"/>
      <c r="GQ49" s="436"/>
      <c r="GR49" s="436"/>
      <c r="GS49" s="436"/>
      <c r="GT49" s="436"/>
      <c r="GU49" s="436"/>
      <c r="GV49" s="436"/>
      <c r="GW49" s="436"/>
      <c r="GX49" s="436"/>
      <c r="GY49" s="436"/>
      <c r="GZ49" s="436"/>
      <c r="HA49" s="436"/>
      <c r="HB49" s="436"/>
      <c r="HC49" s="436"/>
      <c r="HD49" s="436"/>
      <c r="HE49" s="436"/>
      <c r="HF49" s="436"/>
      <c r="HG49" s="436"/>
      <c r="HH49" s="436"/>
      <c r="HI49" s="436"/>
      <c r="HJ49" s="436"/>
      <c r="HK49" s="436"/>
      <c r="HL49" s="436"/>
      <c r="HM49" s="436"/>
      <c r="HN49" s="436"/>
      <c r="HO49" s="436"/>
      <c r="HP49" s="436"/>
      <c r="HQ49" s="436"/>
      <c r="HR49" s="436"/>
      <c r="HS49" s="436"/>
      <c r="HT49" s="436"/>
      <c r="HU49" s="436"/>
      <c r="HV49" s="436"/>
      <c r="HW49" s="436"/>
      <c r="HX49" s="436"/>
      <c r="HY49" s="436"/>
      <c r="HZ49" s="436"/>
      <c r="IA49" s="436"/>
      <c r="IB49" s="436"/>
      <c r="IC49" s="436"/>
      <c r="ID49" s="436"/>
      <c r="IE49" s="436"/>
      <c r="IF49" s="436"/>
      <c r="IG49" s="436"/>
      <c r="IH49" s="436"/>
      <c r="II49" s="436"/>
      <c r="IJ49" s="436"/>
      <c r="IK49" s="436"/>
      <c r="IL49" s="436"/>
      <c r="IM49" s="436"/>
      <c r="IN49" s="436"/>
      <c r="IO49" s="436"/>
      <c r="IP49" s="436"/>
      <c r="IQ49" s="436"/>
      <c r="IR49" s="436"/>
      <c r="IS49" s="436"/>
      <c r="IT49" s="436"/>
      <c r="IU49" s="436"/>
      <c r="IV49" s="436"/>
    </row>
    <row r="50" spans="1:256" s="164" customFormat="1" ht="15.75">
      <c r="A50" s="430"/>
      <c r="B50" s="430"/>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183"/>
      <c r="AJ50" s="183"/>
      <c r="AK50" s="183"/>
      <c r="AL50" s="183"/>
      <c r="AM50" s="183"/>
      <c r="AN50" s="183"/>
      <c r="AO50" s="183"/>
      <c r="AP50" s="1180"/>
      <c r="AQ50" s="1180"/>
      <c r="AR50" s="1180"/>
      <c r="AS50" s="1180"/>
      <c r="AT50" s="1180"/>
      <c r="AU50" s="1180"/>
      <c r="AV50" s="1180"/>
      <c r="AW50" s="1180"/>
      <c r="AX50" s="1180"/>
      <c r="AY50" s="1180"/>
      <c r="AZ50" s="1180"/>
      <c r="BA50" s="1180"/>
      <c r="BB50" s="1180"/>
      <c r="BC50" s="1180"/>
      <c r="BD50" s="1180"/>
      <c r="BE50" s="1180"/>
      <c r="BF50" s="1180"/>
      <c r="BG50" s="1180"/>
      <c r="BH50" s="1180"/>
      <c r="BI50" s="1180"/>
      <c r="BJ50" s="1180"/>
      <c r="BK50" s="1180"/>
      <c r="BL50" s="1180"/>
      <c r="BM50" s="1180"/>
      <c r="BN50" s="1180"/>
      <c r="BO50" s="1180"/>
      <c r="BP50" s="1180"/>
      <c r="BQ50" s="1180"/>
      <c r="BR50" s="1180"/>
      <c r="BS50" s="1180"/>
      <c r="BT50" s="1180"/>
      <c r="BU50" s="1180"/>
      <c r="BV50" s="1180"/>
      <c r="BW50" s="1180"/>
      <c r="BX50" s="1180"/>
      <c r="BY50" s="1180"/>
      <c r="BZ50" s="1180"/>
      <c r="CA50" s="432"/>
      <c r="CB50" s="432"/>
      <c r="CC50" s="432"/>
      <c r="CD50" s="1179"/>
      <c r="CE50" s="1179"/>
      <c r="CF50" s="1179"/>
      <c r="CG50" s="1179"/>
      <c r="CH50" s="1179"/>
      <c r="CI50" s="1179"/>
      <c r="CJ50" s="1179"/>
      <c r="CK50" s="1179"/>
      <c r="CL50" s="1179"/>
      <c r="CM50" s="1179"/>
      <c r="CN50" s="1179"/>
      <c r="CO50" s="1179"/>
      <c r="CP50" s="185"/>
      <c r="CQ50" s="186"/>
      <c r="CR50" s="186"/>
      <c r="CS50" s="186"/>
      <c r="CT50" s="186"/>
      <c r="CU50" s="186"/>
      <c r="CV50" s="186"/>
      <c r="CW50" s="186"/>
      <c r="CX50" s="192"/>
      <c r="CY50" s="192"/>
      <c r="CZ50" s="192"/>
      <c r="DA50" s="192"/>
      <c r="DB50" s="436"/>
      <c r="DC50" s="436"/>
      <c r="DD50" s="436"/>
      <c r="DE50" s="436"/>
      <c r="DF50" s="436"/>
      <c r="DG50" s="436"/>
      <c r="DH50" s="436"/>
      <c r="DI50" s="436"/>
      <c r="DJ50" s="436"/>
      <c r="DK50" s="436"/>
      <c r="DL50" s="436"/>
      <c r="DM50" s="436"/>
      <c r="DN50" s="436"/>
      <c r="DO50" s="436"/>
      <c r="DP50" s="436"/>
      <c r="DQ50" s="436"/>
      <c r="DR50" s="436"/>
      <c r="DS50" s="436"/>
      <c r="DT50" s="436"/>
      <c r="DU50" s="436"/>
      <c r="DV50" s="436"/>
      <c r="DW50" s="436"/>
      <c r="DX50" s="436"/>
      <c r="DY50" s="436"/>
      <c r="DZ50" s="436"/>
      <c r="EA50" s="436"/>
      <c r="EB50" s="436"/>
      <c r="EC50" s="436"/>
      <c r="ED50" s="436"/>
      <c r="EE50" s="436"/>
      <c r="EF50" s="436"/>
      <c r="EG50" s="436"/>
      <c r="EH50" s="436"/>
      <c r="EI50" s="436"/>
      <c r="EJ50" s="436"/>
      <c r="EK50" s="436"/>
      <c r="EL50" s="436"/>
      <c r="EM50" s="436"/>
      <c r="EN50" s="436"/>
      <c r="EO50" s="436"/>
      <c r="EP50" s="436"/>
      <c r="EQ50" s="436"/>
      <c r="ER50" s="436"/>
      <c r="ES50" s="436"/>
      <c r="ET50" s="436"/>
      <c r="EU50" s="436"/>
      <c r="EV50" s="436"/>
      <c r="EW50" s="436"/>
      <c r="EX50" s="436"/>
      <c r="EY50" s="436"/>
      <c r="EZ50" s="436"/>
      <c r="FA50" s="436"/>
      <c r="FB50" s="436"/>
      <c r="FC50" s="436"/>
      <c r="FD50" s="436"/>
      <c r="FE50" s="436"/>
      <c r="FF50" s="436"/>
      <c r="FG50" s="436"/>
      <c r="FH50" s="436"/>
      <c r="FI50" s="436"/>
      <c r="FJ50" s="436"/>
      <c r="FK50" s="436"/>
      <c r="FL50" s="436"/>
      <c r="FM50" s="436"/>
      <c r="FN50" s="436"/>
      <c r="FO50" s="436"/>
      <c r="FP50" s="436"/>
      <c r="FQ50" s="436"/>
      <c r="FR50" s="436"/>
      <c r="FS50" s="436"/>
      <c r="FT50" s="436"/>
      <c r="FU50" s="436"/>
      <c r="FV50" s="436"/>
      <c r="FW50" s="436"/>
      <c r="FX50" s="436"/>
      <c r="FY50" s="436"/>
      <c r="FZ50" s="436"/>
      <c r="GA50" s="436"/>
      <c r="GB50" s="436"/>
      <c r="GC50" s="436"/>
      <c r="GD50" s="436"/>
      <c r="GE50" s="436"/>
      <c r="GF50" s="436"/>
      <c r="GG50" s="436"/>
      <c r="GH50" s="436"/>
      <c r="GI50" s="436"/>
      <c r="GJ50" s="436"/>
      <c r="GK50" s="436"/>
      <c r="GL50" s="436"/>
      <c r="GM50" s="436"/>
      <c r="GN50" s="436"/>
      <c r="GO50" s="436"/>
      <c r="GP50" s="436"/>
      <c r="GQ50" s="436"/>
      <c r="GR50" s="436"/>
      <c r="GS50" s="436"/>
      <c r="GT50" s="436"/>
      <c r="GU50" s="436"/>
      <c r="GV50" s="436"/>
      <c r="GW50" s="436"/>
      <c r="GX50" s="436"/>
      <c r="GY50" s="436"/>
      <c r="GZ50" s="436"/>
      <c r="HA50" s="436"/>
      <c r="HB50" s="436"/>
      <c r="HC50" s="436"/>
      <c r="HD50" s="436"/>
      <c r="HE50" s="436"/>
      <c r="HF50" s="436"/>
      <c r="HG50" s="436"/>
      <c r="HH50" s="436"/>
      <c r="HI50" s="436"/>
      <c r="HJ50" s="436"/>
      <c r="HK50" s="436"/>
      <c r="HL50" s="436"/>
      <c r="HM50" s="436"/>
      <c r="HN50" s="436"/>
      <c r="HO50" s="436"/>
      <c r="HP50" s="436"/>
      <c r="HQ50" s="436"/>
      <c r="HR50" s="436"/>
      <c r="HS50" s="436"/>
      <c r="HT50" s="436"/>
      <c r="HU50" s="436"/>
      <c r="HV50" s="436"/>
      <c r="HW50" s="436"/>
      <c r="HX50" s="436"/>
      <c r="HY50" s="436"/>
      <c r="HZ50" s="436"/>
      <c r="IA50" s="436"/>
      <c r="IB50" s="436"/>
      <c r="IC50" s="436"/>
      <c r="ID50" s="436"/>
      <c r="IE50" s="436"/>
      <c r="IF50" s="436"/>
      <c r="IG50" s="436"/>
      <c r="IH50" s="436"/>
      <c r="II50" s="436"/>
      <c r="IJ50" s="436"/>
      <c r="IK50" s="436"/>
      <c r="IL50" s="436"/>
      <c r="IM50" s="436"/>
      <c r="IN50" s="436"/>
      <c r="IO50" s="436"/>
      <c r="IP50" s="436"/>
      <c r="IQ50" s="436"/>
      <c r="IR50" s="436"/>
      <c r="IS50" s="436"/>
      <c r="IT50" s="436"/>
      <c r="IU50" s="436"/>
      <c r="IV50" s="436"/>
    </row>
    <row r="51" spans="1:256" s="164" customFormat="1" ht="15.75">
      <c r="A51" s="430"/>
      <c r="B51" s="430"/>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183"/>
      <c r="AJ51" s="183"/>
      <c r="AK51" s="183"/>
      <c r="AL51" s="183"/>
      <c r="AM51" s="183"/>
      <c r="AN51" s="183"/>
      <c r="AO51" s="183"/>
      <c r="AP51" s="193"/>
      <c r="AQ51" s="193"/>
      <c r="AR51" s="193"/>
      <c r="AS51" s="193"/>
      <c r="AT51" s="193"/>
      <c r="AU51" s="193"/>
      <c r="AV51" s="193"/>
      <c r="AW51" s="193"/>
      <c r="AX51" s="193"/>
      <c r="AY51" s="193"/>
      <c r="AZ51" s="193"/>
      <c r="BA51" s="193"/>
      <c r="BB51" s="194"/>
      <c r="BC51" s="193"/>
      <c r="BD51" s="433"/>
      <c r="BE51" s="433"/>
      <c r="BF51" s="433"/>
      <c r="BG51" s="433"/>
      <c r="BH51" s="433"/>
      <c r="BI51" s="433"/>
      <c r="BJ51" s="433"/>
      <c r="BK51" s="433"/>
      <c r="BL51" s="433"/>
      <c r="BM51" s="433"/>
      <c r="BN51" s="433"/>
      <c r="BO51" s="433"/>
      <c r="BP51" s="433"/>
      <c r="BQ51" s="433"/>
      <c r="BR51" s="433"/>
      <c r="BS51" s="433"/>
      <c r="BT51" s="433"/>
      <c r="BU51" s="433"/>
      <c r="BV51" s="433"/>
      <c r="BW51" s="433"/>
      <c r="BX51" s="433"/>
      <c r="BY51" s="433"/>
      <c r="BZ51" s="433"/>
      <c r="CA51" s="433"/>
      <c r="CB51" s="433"/>
      <c r="CC51" s="433"/>
      <c r="CD51" s="434"/>
      <c r="CE51" s="434"/>
      <c r="CF51" s="434"/>
      <c r="CG51" s="434"/>
      <c r="CH51" s="434"/>
      <c r="CI51" s="434"/>
      <c r="CJ51" s="434"/>
      <c r="CK51" s="434"/>
      <c r="CL51" s="434"/>
      <c r="CM51" s="434"/>
      <c r="CN51" s="434"/>
      <c r="CO51" s="434"/>
      <c r="CP51" s="185"/>
      <c r="CQ51" s="186"/>
      <c r="CR51" s="186"/>
      <c r="CS51" s="186"/>
      <c r="CT51" s="186"/>
      <c r="CU51" s="186"/>
      <c r="CV51" s="186"/>
      <c r="CW51" s="186"/>
      <c r="CX51" s="192"/>
      <c r="CY51" s="192"/>
      <c r="CZ51" s="192"/>
      <c r="DA51" s="192"/>
      <c r="DB51" s="436"/>
      <c r="DC51" s="436"/>
      <c r="DD51" s="436"/>
      <c r="DE51" s="436"/>
      <c r="DF51" s="436"/>
      <c r="DG51" s="436"/>
      <c r="DH51" s="436"/>
      <c r="DI51" s="436"/>
      <c r="DJ51" s="436"/>
      <c r="DK51" s="436"/>
      <c r="DL51" s="436"/>
      <c r="DM51" s="436"/>
      <c r="DN51" s="436"/>
      <c r="DO51" s="436"/>
      <c r="DP51" s="436"/>
      <c r="DQ51" s="436"/>
      <c r="DR51" s="436"/>
      <c r="DS51" s="436"/>
      <c r="DT51" s="436"/>
      <c r="DU51" s="436"/>
      <c r="DV51" s="436"/>
      <c r="DW51" s="436"/>
      <c r="DX51" s="436"/>
      <c r="DY51" s="436"/>
      <c r="DZ51" s="436"/>
      <c r="EA51" s="436"/>
      <c r="EB51" s="436"/>
      <c r="EC51" s="436"/>
      <c r="ED51" s="436"/>
      <c r="EE51" s="436"/>
      <c r="EF51" s="436"/>
      <c r="EG51" s="436"/>
      <c r="EH51" s="436"/>
      <c r="EI51" s="436"/>
      <c r="EJ51" s="436"/>
      <c r="EK51" s="436"/>
      <c r="EL51" s="436"/>
      <c r="EM51" s="436"/>
      <c r="EN51" s="436"/>
      <c r="EO51" s="436"/>
      <c r="EP51" s="436"/>
      <c r="EQ51" s="436"/>
      <c r="ER51" s="436"/>
      <c r="ES51" s="436"/>
      <c r="ET51" s="436"/>
      <c r="EU51" s="436"/>
      <c r="EV51" s="436"/>
      <c r="EW51" s="436"/>
      <c r="EX51" s="436"/>
      <c r="EY51" s="436"/>
      <c r="EZ51" s="436"/>
      <c r="FA51" s="436"/>
      <c r="FB51" s="436"/>
      <c r="FC51" s="436"/>
      <c r="FD51" s="436"/>
      <c r="FE51" s="436"/>
      <c r="FF51" s="436"/>
      <c r="FG51" s="436"/>
      <c r="FH51" s="436"/>
      <c r="FI51" s="436"/>
      <c r="FJ51" s="436"/>
      <c r="FK51" s="436"/>
      <c r="FL51" s="436"/>
      <c r="FM51" s="436"/>
      <c r="FN51" s="436"/>
      <c r="FO51" s="436"/>
      <c r="FP51" s="436"/>
      <c r="FQ51" s="436"/>
      <c r="FR51" s="436"/>
      <c r="FS51" s="436"/>
      <c r="FT51" s="436"/>
      <c r="FU51" s="436"/>
      <c r="FV51" s="436"/>
      <c r="FW51" s="436"/>
      <c r="FX51" s="436"/>
      <c r="FY51" s="436"/>
      <c r="FZ51" s="436"/>
      <c r="GA51" s="436"/>
      <c r="GB51" s="436"/>
      <c r="GC51" s="436"/>
      <c r="GD51" s="436"/>
      <c r="GE51" s="436"/>
      <c r="GF51" s="436"/>
      <c r="GG51" s="436"/>
      <c r="GH51" s="436"/>
      <c r="GI51" s="436"/>
      <c r="GJ51" s="436"/>
      <c r="GK51" s="436"/>
      <c r="GL51" s="436"/>
      <c r="GM51" s="436"/>
      <c r="GN51" s="436"/>
      <c r="GO51" s="436"/>
      <c r="GP51" s="436"/>
      <c r="GQ51" s="436"/>
      <c r="GR51" s="436"/>
      <c r="GS51" s="436"/>
      <c r="GT51" s="436"/>
      <c r="GU51" s="436"/>
      <c r="GV51" s="436"/>
      <c r="GW51" s="436"/>
      <c r="GX51" s="436"/>
      <c r="GY51" s="436"/>
      <c r="GZ51" s="436"/>
      <c r="HA51" s="436"/>
      <c r="HB51" s="436"/>
      <c r="HC51" s="436"/>
      <c r="HD51" s="436"/>
      <c r="HE51" s="436"/>
      <c r="HF51" s="436"/>
      <c r="HG51" s="436"/>
      <c r="HH51" s="436"/>
      <c r="HI51" s="436"/>
      <c r="HJ51" s="436"/>
      <c r="HK51" s="436"/>
      <c r="HL51" s="436"/>
      <c r="HM51" s="436"/>
      <c r="HN51" s="436"/>
      <c r="HO51" s="436"/>
      <c r="HP51" s="436"/>
      <c r="HQ51" s="436"/>
      <c r="HR51" s="436"/>
      <c r="HS51" s="436"/>
      <c r="HT51" s="436"/>
      <c r="HU51" s="436"/>
      <c r="HV51" s="436"/>
      <c r="HW51" s="436"/>
      <c r="HX51" s="436"/>
      <c r="HY51" s="436"/>
      <c r="HZ51" s="436"/>
      <c r="IA51" s="436"/>
      <c r="IB51" s="436"/>
      <c r="IC51" s="436"/>
      <c r="ID51" s="436"/>
      <c r="IE51" s="436"/>
      <c r="IF51" s="436"/>
      <c r="IG51" s="436"/>
      <c r="IH51" s="436"/>
      <c r="II51" s="436"/>
      <c r="IJ51" s="436"/>
      <c r="IK51" s="436"/>
      <c r="IL51" s="436"/>
      <c r="IM51" s="436"/>
      <c r="IN51" s="436"/>
      <c r="IO51" s="436"/>
      <c r="IP51" s="436"/>
      <c r="IQ51" s="436"/>
      <c r="IR51" s="436"/>
      <c r="IS51" s="436"/>
      <c r="IT51" s="436"/>
      <c r="IU51" s="436"/>
      <c r="IV51" s="436"/>
    </row>
    <row r="52" spans="1:256" s="164" customFormat="1" ht="15.75">
      <c r="A52" s="430"/>
      <c r="B52" s="430"/>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183"/>
      <c r="AJ52" s="183"/>
      <c r="AK52" s="183"/>
      <c r="AL52" s="183"/>
      <c r="AM52" s="183"/>
      <c r="AN52" s="183"/>
      <c r="AO52" s="183"/>
      <c r="AP52" s="1180"/>
      <c r="AQ52" s="1180"/>
      <c r="AR52" s="1180"/>
      <c r="AS52" s="1180"/>
      <c r="AT52" s="1180"/>
      <c r="AU52" s="1180"/>
      <c r="AV52" s="1180"/>
      <c r="AW52" s="1180"/>
      <c r="AX52" s="1180"/>
      <c r="AY52" s="1180"/>
      <c r="AZ52" s="1180"/>
      <c r="BA52" s="1180"/>
      <c r="BB52" s="1180"/>
      <c r="BC52" s="1180"/>
      <c r="BD52" s="1180"/>
      <c r="BE52" s="1180"/>
      <c r="BF52" s="1180"/>
      <c r="BG52" s="1180"/>
      <c r="BH52" s="1180"/>
      <c r="BI52" s="1180"/>
      <c r="BJ52" s="1180"/>
      <c r="BK52" s="1180"/>
      <c r="BL52" s="1180"/>
      <c r="BM52" s="1180"/>
      <c r="BN52" s="1180"/>
      <c r="BO52" s="1180"/>
      <c r="BP52" s="1180"/>
      <c r="BQ52" s="1180"/>
      <c r="BR52" s="1180"/>
      <c r="BS52" s="1180"/>
      <c r="BT52" s="1180"/>
      <c r="BU52" s="1180"/>
      <c r="BV52" s="1180"/>
      <c r="BW52" s="1180"/>
      <c r="BX52" s="1180"/>
      <c r="BY52" s="1180"/>
      <c r="BZ52" s="1180"/>
      <c r="CA52" s="433"/>
      <c r="CB52" s="433"/>
      <c r="CC52" s="433"/>
      <c r="CD52" s="1179"/>
      <c r="CE52" s="1179"/>
      <c r="CF52" s="1179"/>
      <c r="CG52" s="1179"/>
      <c r="CH52" s="1179"/>
      <c r="CI52" s="1179"/>
      <c r="CJ52" s="1179"/>
      <c r="CK52" s="1179"/>
      <c r="CL52" s="1179"/>
      <c r="CM52" s="1179"/>
      <c r="CN52" s="1179"/>
      <c r="CO52" s="1179"/>
      <c r="CP52" s="185"/>
      <c r="CQ52" s="186"/>
      <c r="CR52" s="186"/>
      <c r="CS52" s="186"/>
      <c r="CT52" s="186"/>
      <c r="CU52" s="186"/>
      <c r="CV52" s="186"/>
      <c r="CW52" s="186"/>
      <c r="CX52" s="192"/>
      <c r="CY52" s="192"/>
      <c r="CZ52" s="192"/>
      <c r="DA52" s="192"/>
      <c r="DB52" s="430"/>
      <c r="DC52" s="430"/>
      <c r="DD52" s="430"/>
      <c r="DE52" s="430"/>
      <c r="DF52" s="436"/>
      <c r="DG52" s="436"/>
      <c r="DH52" s="436"/>
      <c r="DI52" s="436"/>
      <c r="DJ52" s="436"/>
      <c r="DK52" s="436"/>
      <c r="DL52" s="436"/>
      <c r="DM52" s="436"/>
      <c r="DN52" s="436"/>
      <c r="DO52" s="436"/>
      <c r="DP52" s="436"/>
      <c r="DQ52" s="436"/>
      <c r="DR52" s="436"/>
      <c r="DS52" s="436"/>
      <c r="DT52" s="436"/>
      <c r="DU52" s="436"/>
      <c r="DV52" s="436"/>
      <c r="DW52" s="436"/>
      <c r="DX52" s="436"/>
      <c r="DY52" s="436"/>
      <c r="DZ52" s="436"/>
      <c r="EA52" s="436"/>
      <c r="EB52" s="436"/>
      <c r="EC52" s="436"/>
      <c r="ED52" s="436"/>
      <c r="EE52" s="436"/>
      <c r="EF52" s="436"/>
      <c r="EG52" s="436"/>
      <c r="EH52" s="436"/>
      <c r="EI52" s="436"/>
      <c r="EJ52" s="436"/>
      <c r="EK52" s="436"/>
      <c r="EL52" s="436"/>
      <c r="EM52" s="436"/>
      <c r="EN52" s="436"/>
      <c r="EO52" s="436"/>
      <c r="EP52" s="436"/>
      <c r="EQ52" s="436"/>
      <c r="ER52" s="436"/>
      <c r="ES52" s="436"/>
      <c r="ET52" s="436"/>
      <c r="EU52" s="436"/>
      <c r="EV52" s="436"/>
      <c r="EW52" s="436"/>
      <c r="EX52" s="436"/>
      <c r="EY52" s="436"/>
      <c r="EZ52" s="436"/>
      <c r="FA52" s="436"/>
      <c r="FB52" s="436"/>
      <c r="FC52" s="436"/>
      <c r="FD52" s="436"/>
      <c r="FE52" s="436"/>
      <c r="FF52" s="436"/>
      <c r="FG52" s="436"/>
      <c r="FH52" s="436"/>
      <c r="FI52" s="436"/>
      <c r="FJ52" s="436"/>
      <c r="FK52" s="436"/>
      <c r="FL52" s="436"/>
      <c r="FM52" s="436"/>
      <c r="FN52" s="436"/>
      <c r="FO52" s="436"/>
      <c r="FP52" s="436"/>
      <c r="FQ52" s="436"/>
      <c r="FR52" s="436"/>
      <c r="FS52" s="436"/>
      <c r="FT52" s="436"/>
      <c r="FU52" s="436"/>
      <c r="FV52" s="436"/>
      <c r="FW52" s="436"/>
      <c r="FX52" s="436"/>
      <c r="FY52" s="436"/>
      <c r="FZ52" s="436"/>
      <c r="GA52" s="436"/>
      <c r="GB52" s="436"/>
      <c r="GC52" s="436"/>
      <c r="GD52" s="436"/>
      <c r="GE52" s="436"/>
      <c r="GF52" s="436"/>
      <c r="GG52" s="436"/>
      <c r="GH52" s="436"/>
      <c r="GI52" s="436"/>
      <c r="GJ52" s="436"/>
      <c r="GK52" s="436"/>
      <c r="GL52" s="436"/>
      <c r="GM52" s="436"/>
      <c r="GN52" s="436"/>
      <c r="GO52" s="436"/>
      <c r="GP52" s="436"/>
      <c r="GQ52" s="436"/>
      <c r="GR52" s="436"/>
      <c r="GS52" s="436"/>
      <c r="GT52" s="436"/>
      <c r="GU52" s="436"/>
      <c r="GV52" s="436"/>
      <c r="GW52" s="436"/>
      <c r="GX52" s="436"/>
      <c r="GY52" s="436"/>
      <c r="GZ52" s="436"/>
      <c r="HA52" s="436"/>
      <c r="HB52" s="436"/>
      <c r="HC52" s="436"/>
      <c r="HD52" s="436"/>
      <c r="HE52" s="436"/>
      <c r="HF52" s="436"/>
      <c r="HG52" s="436"/>
      <c r="HH52" s="436"/>
      <c r="HI52" s="436"/>
      <c r="HJ52" s="436"/>
      <c r="HK52" s="436"/>
      <c r="HL52" s="436"/>
      <c r="HM52" s="436"/>
      <c r="HN52" s="436"/>
      <c r="HO52" s="436"/>
      <c r="HP52" s="436"/>
      <c r="HQ52" s="436"/>
      <c r="HR52" s="436"/>
      <c r="HS52" s="436"/>
      <c r="HT52" s="436"/>
      <c r="HU52" s="436"/>
      <c r="HV52" s="436"/>
      <c r="HW52" s="436"/>
      <c r="HX52" s="436"/>
      <c r="HY52" s="436"/>
      <c r="HZ52" s="436"/>
      <c r="IA52" s="436"/>
      <c r="IB52" s="436"/>
      <c r="IC52" s="436"/>
      <c r="ID52" s="436"/>
      <c r="IE52" s="436"/>
      <c r="IF52" s="436"/>
      <c r="IG52" s="436"/>
      <c r="IH52" s="436"/>
      <c r="II52" s="436"/>
      <c r="IJ52" s="436"/>
      <c r="IK52" s="436"/>
      <c r="IL52" s="436"/>
      <c r="IM52" s="436"/>
      <c r="IN52" s="436"/>
      <c r="IO52" s="436"/>
      <c r="IP52" s="436"/>
      <c r="IQ52" s="436"/>
      <c r="IR52" s="436"/>
      <c r="IS52" s="436"/>
      <c r="IT52" s="436"/>
      <c r="IU52" s="436"/>
      <c r="IV52" s="436"/>
    </row>
    <row r="53" spans="1:256" s="164" customFormat="1" ht="15.75">
      <c r="A53" s="430"/>
      <c r="B53" s="430"/>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183"/>
      <c r="AJ53" s="183"/>
      <c r="AK53" s="183"/>
      <c r="AL53" s="183"/>
      <c r="AM53" s="183"/>
      <c r="AN53" s="183"/>
      <c r="AO53" s="183"/>
      <c r="AP53" s="1172"/>
      <c r="AQ53" s="1172"/>
      <c r="AR53" s="1172"/>
      <c r="AS53" s="1172"/>
      <c r="AT53" s="1172"/>
      <c r="AU53" s="1172"/>
      <c r="AV53" s="1172"/>
      <c r="AW53" s="1172"/>
      <c r="AX53" s="1172"/>
      <c r="AY53" s="1172"/>
      <c r="AZ53" s="1172"/>
      <c r="BA53" s="1172"/>
      <c r="BB53" s="1172"/>
      <c r="BC53" s="1172"/>
      <c r="BD53" s="1172"/>
      <c r="BE53" s="1172"/>
      <c r="BF53" s="1172"/>
      <c r="BG53" s="1172"/>
      <c r="BH53" s="1172"/>
      <c r="BI53" s="1172"/>
      <c r="BJ53" s="1172"/>
      <c r="BK53" s="1172"/>
      <c r="BL53" s="1172"/>
      <c r="BM53" s="1172"/>
      <c r="BN53" s="1172"/>
      <c r="BO53" s="1172"/>
      <c r="BP53" s="1172"/>
      <c r="BQ53" s="1172"/>
      <c r="BR53" s="1172"/>
      <c r="BS53" s="1172"/>
      <c r="BT53" s="1172"/>
      <c r="BU53" s="1172"/>
      <c r="BV53" s="1172"/>
      <c r="BW53" s="1172"/>
      <c r="BX53" s="1172"/>
      <c r="BY53" s="1172"/>
      <c r="BZ53" s="1172"/>
      <c r="CA53" s="433"/>
      <c r="CB53" s="433"/>
      <c r="CC53" s="433"/>
      <c r="CD53" s="1173"/>
      <c r="CE53" s="1173"/>
      <c r="CF53" s="1173"/>
      <c r="CG53" s="1173"/>
      <c r="CH53" s="1173"/>
      <c r="CI53" s="1173"/>
      <c r="CJ53" s="1173"/>
      <c r="CK53" s="1173"/>
      <c r="CL53" s="1173"/>
      <c r="CM53" s="1173"/>
      <c r="CN53" s="1173"/>
      <c r="CO53" s="1173"/>
      <c r="CP53" s="185"/>
      <c r="CQ53" s="186"/>
      <c r="CR53" s="186"/>
      <c r="CS53" s="186"/>
      <c r="CT53" s="186"/>
      <c r="CU53" s="186"/>
      <c r="CV53" s="186"/>
      <c r="CW53" s="186"/>
      <c r="CX53" s="192"/>
      <c r="CY53" s="192"/>
      <c r="CZ53" s="192"/>
      <c r="DA53" s="192"/>
      <c r="DB53" s="430"/>
      <c r="DC53" s="430"/>
      <c r="DD53" s="430"/>
      <c r="DE53" s="430"/>
      <c r="DF53" s="436"/>
      <c r="DG53" s="436"/>
      <c r="DH53" s="436"/>
      <c r="DI53" s="436"/>
      <c r="DJ53" s="436"/>
      <c r="DK53" s="436"/>
      <c r="DL53" s="436"/>
      <c r="DM53" s="436"/>
      <c r="DN53" s="436"/>
      <c r="DO53" s="436"/>
      <c r="DP53" s="436"/>
      <c r="DQ53" s="436"/>
      <c r="DR53" s="436"/>
      <c r="DS53" s="436"/>
      <c r="DT53" s="436"/>
      <c r="DU53" s="436"/>
      <c r="DV53" s="436"/>
      <c r="DW53" s="436"/>
      <c r="DX53" s="436"/>
      <c r="DY53" s="436"/>
      <c r="DZ53" s="436"/>
      <c r="EA53" s="436"/>
      <c r="EB53" s="436"/>
      <c r="EC53" s="436"/>
      <c r="ED53" s="436"/>
      <c r="EE53" s="436"/>
      <c r="EF53" s="436"/>
      <c r="EG53" s="436"/>
      <c r="EH53" s="436"/>
      <c r="EI53" s="436"/>
      <c r="EJ53" s="436"/>
      <c r="EK53" s="436"/>
      <c r="EL53" s="436"/>
      <c r="EM53" s="436"/>
      <c r="EN53" s="436"/>
      <c r="EO53" s="436"/>
      <c r="EP53" s="436"/>
      <c r="EQ53" s="436"/>
      <c r="ER53" s="436"/>
      <c r="ES53" s="436"/>
      <c r="ET53" s="436"/>
      <c r="EU53" s="436"/>
      <c r="EV53" s="436"/>
      <c r="EW53" s="436"/>
      <c r="EX53" s="436"/>
      <c r="EY53" s="436"/>
      <c r="EZ53" s="436"/>
      <c r="FA53" s="436"/>
      <c r="FB53" s="436"/>
      <c r="FC53" s="436"/>
      <c r="FD53" s="436"/>
      <c r="FE53" s="436"/>
      <c r="FF53" s="436"/>
      <c r="FG53" s="436"/>
      <c r="FH53" s="436"/>
      <c r="FI53" s="436"/>
      <c r="FJ53" s="436"/>
      <c r="FK53" s="436"/>
      <c r="FL53" s="436"/>
      <c r="FM53" s="436"/>
      <c r="FN53" s="436"/>
      <c r="FO53" s="436"/>
      <c r="FP53" s="436"/>
      <c r="FQ53" s="436"/>
      <c r="FR53" s="436"/>
      <c r="FS53" s="436"/>
      <c r="FT53" s="436"/>
      <c r="FU53" s="436"/>
      <c r="FV53" s="436"/>
      <c r="FW53" s="436"/>
      <c r="FX53" s="436"/>
      <c r="FY53" s="436"/>
      <c r="FZ53" s="436"/>
      <c r="GA53" s="436"/>
      <c r="GB53" s="436"/>
      <c r="GC53" s="436"/>
      <c r="GD53" s="436"/>
      <c r="GE53" s="436"/>
      <c r="GF53" s="436"/>
      <c r="GG53" s="436"/>
      <c r="GH53" s="436"/>
      <c r="GI53" s="436"/>
      <c r="GJ53" s="436"/>
      <c r="GK53" s="436"/>
      <c r="GL53" s="436"/>
      <c r="GM53" s="436"/>
      <c r="GN53" s="436"/>
      <c r="GO53" s="436"/>
      <c r="GP53" s="436"/>
      <c r="GQ53" s="436"/>
      <c r="GR53" s="436"/>
      <c r="GS53" s="436"/>
      <c r="GT53" s="436"/>
      <c r="GU53" s="436"/>
      <c r="GV53" s="436"/>
      <c r="GW53" s="436"/>
      <c r="GX53" s="436"/>
      <c r="GY53" s="436"/>
      <c r="GZ53" s="436"/>
      <c r="HA53" s="436"/>
      <c r="HB53" s="436"/>
      <c r="HC53" s="436"/>
      <c r="HD53" s="436"/>
      <c r="HE53" s="436"/>
      <c r="HF53" s="436"/>
      <c r="HG53" s="436"/>
      <c r="HH53" s="436"/>
      <c r="HI53" s="436"/>
      <c r="HJ53" s="436"/>
      <c r="HK53" s="436"/>
      <c r="HL53" s="436"/>
      <c r="HM53" s="436"/>
      <c r="HN53" s="436"/>
      <c r="HO53" s="436"/>
      <c r="HP53" s="436"/>
      <c r="HQ53" s="436"/>
      <c r="HR53" s="436"/>
      <c r="HS53" s="436"/>
      <c r="HT53" s="436"/>
      <c r="HU53" s="436"/>
      <c r="HV53" s="436"/>
      <c r="HW53" s="436"/>
      <c r="HX53" s="436"/>
      <c r="HY53" s="436"/>
      <c r="HZ53" s="436"/>
      <c r="IA53" s="436"/>
      <c r="IB53" s="436"/>
      <c r="IC53" s="436"/>
      <c r="ID53" s="436"/>
      <c r="IE53" s="436"/>
      <c r="IF53" s="436"/>
      <c r="IG53" s="436"/>
      <c r="IH53" s="436"/>
      <c r="II53" s="436"/>
      <c r="IJ53" s="436"/>
      <c r="IK53" s="436"/>
      <c r="IL53" s="436"/>
      <c r="IM53" s="436"/>
      <c r="IN53" s="436"/>
      <c r="IO53" s="436"/>
      <c r="IP53" s="436"/>
      <c r="IQ53" s="436"/>
      <c r="IR53" s="436"/>
      <c r="IS53" s="436"/>
      <c r="IT53" s="436"/>
      <c r="IU53" s="436"/>
      <c r="IV53" s="436"/>
    </row>
    <row r="54" spans="1:256" s="164" customFormat="1" ht="15.75">
      <c r="A54" s="430"/>
      <c r="B54" s="430"/>
      <c r="C54" s="430"/>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183"/>
      <c r="AJ54" s="183"/>
      <c r="AK54" s="183"/>
      <c r="AL54" s="183"/>
      <c r="AM54" s="183"/>
      <c r="AN54" s="183"/>
      <c r="AO54" s="183"/>
      <c r="AP54" s="193"/>
      <c r="AQ54" s="193"/>
      <c r="AR54" s="193"/>
      <c r="AS54" s="193"/>
      <c r="AT54" s="193"/>
      <c r="AU54" s="193"/>
      <c r="AV54" s="193"/>
      <c r="AW54" s="193"/>
      <c r="AX54" s="193"/>
      <c r="AY54" s="193"/>
      <c r="AZ54" s="193"/>
      <c r="BA54" s="193"/>
      <c r="BB54" s="194"/>
      <c r="BC54" s="193"/>
      <c r="BD54" s="195"/>
      <c r="BE54" s="195"/>
      <c r="BF54" s="195"/>
      <c r="BG54" s="195"/>
      <c r="BH54" s="195"/>
      <c r="BI54" s="195"/>
      <c r="BJ54" s="195"/>
      <c r="BK54" s="195"/>
      <c r="BL54" s="195"/>
      <c r="BM54" s="195"/>
      <c r="BN54" s="195"/>
      <c r="BO54" s="195"/>
      <c r="BP54" s="195"/>
      <c r="BQ54" s="195"/>
      <c r="BR54" s="195"/>
      <c r="BS54" s="195"/>
      <c r="BT54" s="195"/>
      <c r="BU54" s="195"/>
      <c r="BV54" s="195"/>
      <c r="BW54" s="195"/>
      <c r="BX54" s="195"/>
      <c r="BY54" s="195"/>
      <c r="BZ54" s="195"/>
      <c r="CA54" s="433"/>
      <c r="CB54" s="433"/>
      <c r="CC54" s="433"/>
      <c r="CD54" s="434"/>
      <c r="CE54" s="434"/>
      <c r="CF54" s="434"/>
      <c r="CG54" s="434"/>
      <c r="CH54" s="434"/>
      <c r="CI54" s="434"/>
      <c r="CJ54" s="434"/>
      <c r="CK54" s="434"/>
      <c r="CL54" s="434"/>
      <c r="CM54" s="434"/>
      <c r="CN54" s="434"/>
      <c r="CO54" s="434"/>
      <c r="CP54" s="185"/>
      <c r="CQ54" s="186"/>
      <c r="CR54" s="186"/>
      <c r="CS54" s="186"/>
      <c r="CT54" s="186"/>
      <c r="CU54" s="186"/>
      <c r="CV54" s="186"/>
      <c r="CW54" s="186"/>
      <c r="CX54" s="192"/>
      <c r="CY54" s="192"/>
      <c r="CZ54" s="192"/>
      <c r="DA54" s="192"/>
      <c r="DB54" s="430"/>
      <c r="DC54" s="430"/>
      <c r="DD54" s="430"/>
      <c r="DE54" s="430"/>
      <c r="DF54" s="436"/>
      <c r="DG54" s="436"/>
      <c r="DH54" s="436"/>
      <c r="DI54" s="436"/>
      <c r="DJ54" s="436"/>
      <c r="DK54" s="436"/>
      <c r="DL54" s="436"/>
      <c r="DM54" s="436"/>
      <c r="DN54" s="436"/>
      <c r="DO54" s="436"/>
      <c r="DP54" s="436"/>
      <c r="DQ54" s="436"/>
      <c r="DR54" s="436"/>
      <c r="DS54" s="436"/>
      <c r="DT54" s="436"/>
      <c r="DU54" s="436"/>
      <c r="DV54" s="436"/>
      <c r="DW54" s="436"/>
      <c r="DX54" s="436"/>
      <c r="DY54" s="436"/>
      <c r="DZ54" s="436"/>
      <c r="EA54" s="436"/>
      <c r="EB54" s="436"/>
      <c r="EC54" s="436"/>
      <c r="ED54" s="436"/>
      <c r="EE54" s="436"/>
      <c r="EF54" s="436"/>
      <c r="EG54" s="436"/>
      <c r="EH54" s="436"/>
      <c r="EI54" s="436"/>
      <c r="EJ54" s="436"/>
      <c r="EK54" s="436"/>
      <c r="EL54" s="436"/>
      <c r="EM54" s="436"/>
      <c r="EN54" s="436"/>
      <c r="EO54" s="436"/>
      <c r="EP54" s="436"/>
      <c r="EQ54" s="436"/>
      <c r="ER54" s="436"/>
      <c r="ES54" s="436"/>
      <c r="ET54" s="436"/>
      <c r="EU54" s="436"/>
      <c r="EV54" s="436"/>
      <c r="EW54" s="436"/>
      <c r="EX54" s="436"/>
      <c r="EY54" s="436"/>
      <c r="EZ54" s="436"/>
      <c r="FA54" s="436"/>
      <c r="FB54" s="436"/>
      <c r="FC54" s="436"/>
      <c r="FD54" s="436"/>
      <c r="FE54" s="436"/>
      <c r="FF54" s="436"/>
      <c r="FG54" s="436"/>
      <c r="FH54" s="436"/>
      <c r="FI54" s="436"/>
      <c r="FJ54" s="436"/>
      <c r="FK54" s="436"/>
      <c r="FL54" s="436"/>
      <c r="FM54" s="436"/>
      <c r="FN54" s="436"/>
      <c r="FO54" s="436"/>
      <c r="FP54" s="436"/>
      <c r="FQ54" s="436"/>
      <c r="FR54" s="436"/>
      <c r="FS54" s="436"/>
      <c r="FT54" s="436"/>
      <c r="FU54" s="436"/>
      <c r="FV54" s="436"/>
      <c r="FW54" s="436"/>
      <c r="FX54" s="436"/>
      <c r="FY54" s="436"/>
      <c r="FZ54" s="436"/>
      <c r="GA54" s="436"/>
      <c r="GB54" s="436"/>
      <c r="GC54" s="436"/>
      <c r="GD54" s="436"/>
      <c r="GE54" s="436"/>
      <c r="GF54" s="436"/>
      <c r="GG54" s="436"/>
      <c r="GH54" s="436"/>
      <c r="GI54" s="436"/>
      <c r="GJ54" s="436"/>
      <c r="GK54" s="436"/>
      <c r="GL54" s="436"/>
      <c r="GM54" s="436"/>
      <c r="GN54" s="436"/>
      <c r="GO54" s="436"/>
      <c r="GP54" s="436"/>
      <c r="GQ54" s="436"/>
      <c r="GR54" s="436"/>
      <c r="GS54" s="436"/>
      <c r="GT54" s="436"/>
      <c r="GU54" s="436"/>
      <c r="GV54" s="436"/>
      <c r="GW54" s="436"/>
      <c r="GX54" s="436"/>
      <c r="GY54" s="436"/>
      <c r="GZ54" s="436"/>
      <c r="HA54" s="436"/>
      <c r="HB54" s="436"/>
      <c r="HC54" s="436"/>
      <c r="HD54" s="436"/>
      <c r="HE54" s="436"/>
      <c r="HF54" s="436"/>
      <c r="HG54" s="436"/>
      <c r="HH54" s="436"/>
      <c r="HI54" s="436"/>
      <c r="HJ54" s="436"/>
      <c r="HK54" s="436"/>
      <c r="HL54" s="436"/>
      <c r="HM54" s="436"/>
      <c r="HN54" s="436"/>
      <c r="HO54" s="436"/>
      <c r="HP54" s="436"/>
      <c r="HQ54" s="436"/>
      <c r="HR54" s="436"/>
      <c r="HS54" s="436"/>
      <c r="HT54" s="436"/>
      <c r="HU54" s="436"/>
      <c r="HV54" s="436"/>
      <c r="HW54" s="436"/>
      <c r="HX54" s="436"/>
      <c r="HY54" s="436"/>
      <c r="HZ54" s="436"/>
      <c r="IA54" s="436"/>
      <c r="IB54" s="436"/>
      <c r="IC54" s="436"/>
      <c r="ID54" s="436"/>
      <c r="IE54" s="436"/>
      <c r="IF54" s="436"/>
      <c r="IG54" s="436"/>
      <c r="IH54" s="436"/>
      <c r="II54" s="436"/>
      <c r="IJ54" s="436"/>
      <c r="IK54" s="436"/>
      <c r="IL54" s="436"/>
      <c r="IM54" s="436"/>
      <c r="IN54" s="436"/>
      <c r="IO54" s="436"/>
      <c r="IP54" s="436"/>
      <c r="IQ54" s="436"/>
      <c r="IR54" s="436"/>
      <c r="IS54" s="436"/>
      <c r="IT54" s="436"/>
      <c r="IU54" s="436"/>
      <c r="IV54" s="436"/>
    </row>
    <row r="55" spans="1:256" s="164" customFormat="1" ht="15.75">
      <c r="A55" s="430"/>
      <c r="B55" s="430"/>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183"/>
      <c r="AJ55" s="183"/>
      <c r="AK55" s="183"/>
      <c r="AL55" s="183"/>
      <c r="AM55" s="183"/>
      <c r="AN55" s="183"/>
      <c r="AO55" s="183"/>
      <c r="AP55" s="193"/>
      <c r="AQ55" s="193"/>
      <c r="AR55" s="193"/>
      <c r="AS55" s="193"/>
      <c r="AT55" s="193"/>
      <c r="AU55" s="193"/>
      <c r="AV55" s="193"/>
      <c r="AW55" s="193"/>
      <c r="AX55" s="193"/>
      <c r="AY55" s="193"/>
      <c r="AZ55" s="193"/>
      <c r="BA55" s="193"/>
      <c r="BB55" s="194"/>
      <c r="BC55" s="193"/>
      <c r="BD55" s="193"/>
      <c r="BE55" s="193"/>
      <c r="BF55" s="193"/>
      <c r="BG55" s="193"/>
      <c r="BH55" s="193"/>
      <c r="BI55" s="193"/>
      <c r="BJ55" s="193"/>
      <c r="BK55" s="193"/>
      <c r="BL55" s="193"/>
      <c r="BM55" s="193"/>
      <c r="BN55" s="193"/>
      <c r="BO55" s="193"/>
      <c r="BP55" s="193"/>
      <c r="BQ55" s="193"/>
      <c r="BR55" s="193"/>
      <c r="BS55" s="193"/>
      <c r="BT55" s="193"/>
      <c r="BU55" s="193"/>
      <c r="BV55" s="193"/>
      <c r="BW55" s="196"/>
      <c r="BX55" s="196"/>
      <c r="BY55" s="196"/>
      <c r="BZ55" s="196"/>
      <c r="CA55" s="196"/>
      <c r="CB55" s="196"/>
      <c r="CC55" s="196"/>
      <c r="CD55" s="196"/>
      <c r="CE55" s="196"/>
      <c r="CF55" s="196"/>
      <c r="CG55" s="196"/>
      <c r="CH55" s="196"/>
      <c r="CI55" s="193"/>
      <c r="CJ55" s="193"/>
      <c r="CK55" s="193"/>
      <c r="CL55" s="193"/>
      <c r="CM55" s="193"/>
      <c r="CN55" s="193"/>
      <c r="CO55" s="193"/>
      <c r="CP55" s="185"/>
      <c r="CQ55" s="186"/>
      <c r="CR55" s="186"/>
      <c r="CS55" s="186"/>
      <c r="CT55" s="186"/>
      <c r="CU55" s="186"/>
      <c r="CV55" s="186"/>
      <c r="CW55" s="186"/>
      <c r="CX55" s="192"/>
      <c r="CY55" s="192"/>
      <c r="CZ55" s="192"/>
      <c r="DA55" s="192"/>
      <c r="DB55" s="430"/>
      <c r="DC55" s="430"/>
      <c r="DD55" s="430"/>
      <c r="DE55" s="430"/>
      <c r="DF55" s="436"/>
      <c r="DG55" s="436"/>
      <c r="DH55" s="436"/>
      <c r="DI55" s="436"/>
      <c r="DJ55" s="436"/>
      <c r="DK55" s="436"/>
      <c r="DL55" s="436"/>
      <c r="DM55" s="436"/>
      <c r="DN55" s="436"/>
      <c r="DO55" s="436"/>
      <c r="DP55" s="436"/>
      <c r="DQ55" s="436"/>
      <c r="DR55" s="436"/>
      <c r="DS55" s="436"/>
      <c r="DT55" s="436"/>
      <c r="DU55" s="436"/>
      <c r="DV55" s="436"/>
      <c r="DW55" s="436"/>
      <c r="DX55" s="436"/>
      <c r="DY55" s="436"/>
      <c r="DZ55" s="436"/>
      <c r="EA55" s="436"/>
      <c r="EB55" s="436"/>
      <c r="EC55" s="436"/>
      <c r="ED55" s="436"/>
      <c r="EE55" s="436"/>
      <c r="EF55" s="436"/>
      <c r="EG55" s="436"/>
      <c r="EH55" s="436"/>
      <c r="EI55" s="436"/>
      <c r="EJ55" s="436"/>
      <c r="EK55" s="436"/>
      <c r="EL55" s="436"/>
      <c r="EM55" s="436"/>
      <c r="EN55" s="436"/>
      <c r="EO55" s="436"/>
      <c r="EP55" s="436"/>
      <c r="EQ55" s="436"/>
      <c r="ER55" s="436"/>
      <c r="ES55" s="436"/>
      <c r="ET55" s="436"/>
      <c r="EU55" s="436"/>
      <c r="EV55" s="436"/>
      <c r="EW55" s="436"/>
      <c r="EX55" s="436"/>
      <c r="EY55" s="436"/>
      <c r="EZ55" s="436"/>
      <c r="FA55" s="436"/>
      <c r="FB55" s="436"/>
      <c r="FC55" s="436"/>
      <c r="FD55" s="436"/>
      <c r="FE55" s="436"/>
      <c r="FF55" s="436"/>
      <c r="FG55" s="436"/>
      <c r="FH55" s="436"/>
      <c r="FI55" s="436"/>
      <c r="FJ55" s="436"/>
      <c r="FK55" s="436"/>
      <c r="FL55" s="436"/>
      <c r="FM55" s="436"/>
      <c r="FN55" s="436"/>
      <c r="FO55" s="436"/>
      <c r="FP55" s="436"/>
      <c r="FQ55" s="436"/>
      <c r="FR55" s="436"/>
      <c r="FS55" s="436"/>
      <c r="FT55" s="436"/>
      <c r="FU55" s="436"/>
      <c r="FV55" s="436"/>
      <c r="FW55" s="436"/>
      <c r="FX55" s="436"/>
      <c r="FY55" s="436"/>
      <c r="FZ55" s="436"/>
      <c r="GA55" s="436"/>
      <c r="GB55" s="436"/>
      <c r="GC55" s="436"/>
      <c r="GD55" s="436"/>
      <c r="GE55" s="436"/>
      <c r="GF55" s="436"/>
      <c r="GG55" s="436"/>
      <c r="GH55" s="436"/>
      <c r="GI55" s="436"/>
      <c r="GJ55" s="436"/>
      <c r="GK55" s="436"/>
      <c r="GL55" s="436"/>
      <c r="GM55" s="436"/>
      <c r="GN55" s="436"/>
      <c r="GO55" s="436"/>
      <c r="GP55" s="436"/>
      <c r="GQ55" s="436"/>
      <c r="GR55" s="436"/>
      <c r="GS55" s="436"/>
      <c r="GT55" s="436"/>
      <c r="GU55" s="436"/>
      <c r="GV55" s="436"/>
      <c r="GW55" s="436"/>
      <c r="GX55" s="436"/>
      <c r="GY55" s="436"/>
      <c r="GZ55" s="436"/>
      <c r="HA55" s="436"/>
      <c r="HB55" s="436"/>
      <c r="HC55" s="436"/>
      <c r="HD55" s="436"/>
      <c r="HE55" s="436"/>
      <c r="HF55" s="436"/>
      <c r="HG55" s="436"/>
      <c r="HH55" s="436"/>
      <c r="HI55" s="436"/>
      <c r="HJ55" s="436"/>
      <c r="HK55" s="436"/>
      <c r="HL55" s="436"/>
      <c r="HM55" s="436"/>
      <c r="HN55" s="436"/>
      <c r="HO55" s="436"/>
      <c r="HP55" s="436"/>
      <c r="HQ55" s="436"/>
      <c r="HR55" s="436"/>
      <c r="HS55" s="436"/>
      <c r="HT55" s="436"/>
      <c r="HU55" s="436"/>
      <c r="HV55" s="436"/>
      <c r="HW55" s="436"/>
      <c r="HX55" s="436"/>
      <c r="HY55" s="436"/>
      <c r="HZ55" s="436"/>
      <c r="IA55" s="436"/>
      <c r="IB55" s="436"/>
      <c r="IC55" s="436"/>
      <c r="ID55" s="436"/>
      <c r="IE55" s="436"/>
      <c r="IF55" s="436"/>
      <c r="IG55" s="436"/>
      <c r="IH55" s="436"/>
      <c r="II55" s="436"/>
      <c r="IJ55" s="436"/>
      <c r="IK55" s="436"/>
      <c r="IL55" s="436"/>
      <c r="IM55" s="436"/>
      <c r="IN55" s="436"/>
      <c r="IO55" s="436"/>
      <c r="IP55" s="436"/>
      <c r="IQ55" s="436"/>
      <c r="IR55" s="436"/>
      <c r="IS55" s="436"/>
      <c r="IT55" s="436"/>
      <c r="IU55" s="436"/>
      <c r="IV55" s="436"/>
    </row>
    <row r="56" spans="1:256" s="164" customFormat="1" ht="15.75">
      <c r="A56" s="430"/>
      <c r="B56" s="430"/>
      <c r="C56" s="430"/>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183"/>
      <c r="AJ56" s="183"/>
      <c r="AK56" s="183"/>
      <c r="AL56" s="183"/>
      <c r="AM56" s="183"/>
      <c r="AN56" s="183"/>
      <c r="AO56" s="183"/>
      <c r="AP56" s="1178"/>
      <c r="AQ56" s="1178"/>
      <c r="AR56" s="1178"/>
      <c r="AS56" s="1178"/>
      <c r="AT56" s="1178"/>
      <c r="AU56" s="1178"/>
      <c r="AV56" s="1178"/>
      <c r="AW56" s="1178"/>
      <c r="AX56" s="1178"/>
      <c r="AY56" s="1178"/>
      <c r="AZ56" s="1178"/>
      <c r="BA56" s="1178"/>
      <c r="BB56" s="1178"/>
      <c r="BC56" s="1178"/>
      <c r="BD56" s="1178"/>
      <c r="BE56" s="1178"/>
      <c r="BF56" s="1178"/>
      <c r="BG56" s="1178"/>
      <c r="BH56" s="1178"/>
      <c r="BI56" s="1178"/>
      <c r="BJ56" s="1178"/>
      <c r="BK56" s="1178"/>
      <c r="BL56" s="1178"/>
      <c r="BM56" s="1178"/>
      <c r="BN56" s="1178"/>
      <c r="BO56" s="1178"/>
      <c r="BP56" s="1178"/>
      <c r="BQ56" s="1178"/>
      <c r="BR56" s="1178"/>
      <c r="BS56" s="1178"/>
      <c r="BT56" s="1178"/>
      <c r="BU56" s="1178"/>
      <c r="BV56" s="1178"/>
      <c r="BW56" s="1178"/>
      <c r="BX56" s="1178"/>
      <c r="BY56" s="1178"/>
      <c r="BZ56" s="1178"/>
      <c r="CA56" s="433"/>
      <c r="CB56" s="433"/>
      <c r="CC56" s="433"/>
      <c r="CD56" s="1179"/>
      <c r="CE56" s="1179"/>
      <c r="CF56" s="1179"/>
      <c r="CG56" s="1179"/>
      <c r="CH56" s="1179"/>
      <c r="CI56" s="1179"/>
      <c r="CJ56" s="1179"/>
      <c r="CK56" s="1179"/>
      <c r="CL56" s="1179"/>
      <c r="CM56" s="1179"/>
      <c r="CN56" s="1179"/>
      <c r="CO56" s="1179"/>
      <c r="CP56" s="185"/>
      <c r="CQ56" s="186"/>
      <c r="CR56" s="186"/>
      <c r="CS56" s="186"/>
      <c r="CT56" s="186"/>
      <c r="CU56" s="186"/>
      <c r="CV56" s="186"/>
      <c r="CW56" s="186"/>
      <c r="CX56" s="192"/>
      <c r="CY56" s="192"/>
      <c r="CZ56" s="192"/>
      <c r="DA56" s="192"/>
      <c r="DB56" s="430"/>
      <c r="DC56" s="430"/>
      <c r="DD56" s="430"/>
      <c r="DE56" s="430"/>
      <c r="DF56" s="436"/>
      <c r="DG56" s="436"/>
      <c r="DH56" s="436"/>
      <c r="DI56" s="436"/>
      <c r="DJ56" s="436"/>
      <c r="DK56" s="436"/>
      <c r="DL56" s="436"/>
      <c r="DM56" s="436"/>
      <c r="DN56" s="436"/>
      <c r="DO56" s="436"/>
      <c r="DP56" s="436"/>
      <c r="DQ56" s="436"/>
      <c r="DR56" s="436"/>
      <c r="DS56" s="436"/>
      <c r="DT56" s="436"/>
      <c r="DU56" s="436"/>
      <c r="DV56" s="436"/>
      <c r="DW56" s="436"/>
      <c r="DX56" s="436"/>
      <c r="DY56" s="436"/>
      <c r="DZ56" s="436"/>
      <c r="EA56" s="436"/>
      <c r="EB56" s="436"/>
      <c r="EC56" s="436"/>
      <c r="ED56" s="436"/>
      <c r="EE56" s="436"/>
      <c r="EF56" s="436"/>
      <c r="EG56" s="436"/>
      <c r="EH56" s="436"/>
      <c r="EI56" s="436"/>
      <c r="EJ56" s="436"/>
      <c r="EK56" s="436"/>
      <c r="EL56" s="436"/>
      <c r="EM56" s="436"/>
      <c r="EN56" s="436"/>
      <c r="EO56" s="436"/>
      <c r="EP56" s="436"/>
      <c r="EQ56" s="436"/>
      <c r="ER56" s="436"/>
      <c r="ES56" s="436"/>
      <c r="ET56" s="436"/>
      <c r="EU56" s="436"/>
      <c r="EV56" s="436"/>
      <c r="EW56" s="436"/>
      <c r="EX56" s="436"/>
      <c r="EY56" s="436"/>
      <c r="EZ56" s="436"/>
      <c r="FA56" s="436"/>
      <c r="FB56" s="436"/>
      <c r="FC56" s="436"/>
      <c r="FD56" s="436"/>
      <c r="FE56" s="436"/>
      <c r="FF56" s="436"/>
      <c r="FG56" s="436"/>
      <c r="FH56" s="436"/>
      <c r="FI56" s="436"/>
      <c r="FJ56" s="436"/>
      <c r="FK56" s="436"/>
      <c r="FL56" s="436"/>
      <c r="FM56" s="436"/>
      <c r="FN56" s="436"/>
      <c r="FO56" s="436"/>
      <c r="FP56" s="436"/>
      <c r="FQ56" s="436"/>
      <c r="FR56" s="436"/>
      <c r="FS56" s="436"/>
      <c r="FT56" s="436"/>
      <c r="FU56" s="436"/>
      <c r="FV56" s="436"/>
      <c r="FW56" s="436"/>
      <c r="FX56" s="436"/>
      <c r="FY56" s="436"/>
      <c r="FZ56" s="436"/>
      <c r="GA56" s="436"/>
      <c r="GB56" s="436"/>
      <c r="GC56" s="436"/>
      <c r="GD56" s="436"/>
      <c r="GE56" s="436"/>
      <c r="GF56" s="436"/>
      <c r="GG56" s="436"/>
      <c r="GH56" s="436"/>
      <c r="GI56" s="436"/>
      <c r="GJ56" s="436"/>
      <c r="GK56" s="436"/>
      <c r="GL56" s="436"/>
      <c r="GM56" s="436"/>
      <c r="GN56" s="436"/>
      <c r="GO56" s="436"/>
      <c r="GP56" s="436"/>
      <c r="GQ56" s="436"/>
      <c r="GR56" s="436"/>
      <c r="GS56" s="436"/>
      <c r="GT56" s="436"/>
      <c r="GU56" s="436"/>
      <c r="GV56" s="436"/>
      <c r="GW56" s="436"/>
      <c r="GX56" s="436"/>
      <c r="GY56" s="436"/>
      <c r="GZ56" s="436"/>
      <c r="HA56" s="436"/>
      <c r="HB56" s="436"/>
      <c r="HC56" s="436"/>
      <c r="HD56" s="436"/>
      <c r="HE56" s="436"/>
      <c r="HF56" s="436"/>
      <c r="HG56" s="436"/>
      <c r="HH56" s="436"/>
      <c r="HI56" s="436"/>
      <c r="HJ56" s="436"/>
      <c r="HK56" s="436"/>
      <c r="HL56" s="436"/>
      <c r="HM56" s="436"/>
      <c r="HN56" s="436"/>
      <c r="HO56" s="436"/>
      <c r="HP56" s="436"/>
      <c r="HQ56" s="436"/>
      <c r="HR56" s="436"/>
      <c r="HS56" s="436"/>
      <c r="HT56" s="436"/>
      <c r="HU56" s="436"/>
      <c r="HV56" s="436"/>
      <c r="HW56" s="436"/>
      <c r="HX56" s="436"/>
      <c r="HY56" s="436"/>
      <c r="HZ56" s="436"/>
      <c r="IA56" s="436"/>
      <c r="IB56" s="436"/>
      <c r="IC56" s="436"/>
      <c r="ID56" s="436"/>
      <c r="IE56" s="436"/>
      <c r="IF56" s="436"/>
      <c r="IG56" s="436"/>
      <c r="IH56" s="436"/>
      <c r="II56" s="436"/>
      <c r="IJ56" s="436"/>
      <c r="IK56" s="436"/>
      <c r="IL56" s="436"/>
      <c r="IM56" s="436"/>
      <c r="IN56" s="436"/>
      <c r="IO56" s="436"/>
      <c r="IP56" s="436"/>
      <c r="IQ56" s="436"/>
      <c r="IR56" s="436"/>
      <c r="IS56" s="436"/>
      <c r="IT56" s="436"/>
      <c r="IU56" s="436"/>
      <c r="IV56" s="436"/>
    </row>
    <row r="57" spans="1:256" s="164" customFormat="1" ht="15.75">
      <c r="A57" s="430"/>
      <c r="B57" s="430"/>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183"/>
      <c r="AJ57" s="183"/>
      <c r="AK57" s="183"/>
      <c r="AL57" s="183"/>
      <c r="AM57" s="183"/>
      <c r="AN57" s="183"/>
      <c r="AO57" s="183"/>
      <c r="AP57" s="193"/>
      <c r="AQ57" s="193"/>
      <c r="AR57" s="193"/>
      <c r="AS57" s="193"/>
      <c r="AT57" s="193"/>
      <c r="AU57" s="193"/>
      <c r="AV57" s="193"/>
      <c r="AW57" s="193"/>
      <c r="AX57" s="193"/>
      <c r="AY57" s="193"/>
      <c r="AZ57" s="193"/>
      <c r="BA57" s="193"/>
      <c r="BB57" s="194"/>
      <c r="BC57" s="193"/>
      <c r="BD57" s="197"/>
      <c r="BE57" s="197"/>
      <c r="BF57" s="197"/>
      <c r="BG57" s="197"/>
      <c r="BH57" s="197"/>
      <c r="BI57" s="197"/>
      <c r="BJ57" s="197"/>
      <c r="BK57" s="197"/>
      <c r="BL57" s="197"/>
      <c r="BM57" s="197"/>
      <c r="BN57" s="197"/>
      <c r="BO57" s="197"/>
      <c r="BP57" s="197"/>
      <c r="BQ57" s="197"/>
      <c r="BR57" s="197"/>
      <c r="BS57" s="197"/>
      <c r="BT57" s="197"/>
      <c r="BU57" s="197"/>
      <c r="BV57" s="197"/>
      <c r="BW57" s="197"/>
      <c r="BX57" s="197"/>
      <c r="BY57" s="197"/>
      <c r="BZ57" s="197"/>
      <c r="CA57" s="433"/>
      <c r="CB57" s="433"/>
      <c r="CC57" s="433"/>
      <c r="CD57" s="434"/>
      <c r="CE57" s="434"/>
      <c r="CF57" s="434"/>
      <c r="CG57" s="434"/>
      <c r="CH57" s="434"/>
      <c r="CI57" s="434"/>
      <c r="CJ57" s="434"/>
      <c r="CK57" s="434"/>
      <c r="CL57" s="434"/>
      <c r="CM57" s="434"/>
      <c r="CN57" s="434"/>
      <c r="CO57" s="434"/>
      <c r="CP57" s="185"/>
      <c r="CQ57" s="186"/>
      <c r="CR57" s="186"/>
      <c r="CS57" s="186"/>
      <c r="CT57" s="186"/>
      <c r="CU57" s="186"/>
      <c r="CV57" s="186"/>
      <c r="CW57" s="186"/>
      <c r="CX57" s="192"/>
      <c r="CY57" s="192"/>
      <c r="CZ57" s="192"/>
      <c r="DA57" s="192"/>
      <c r="DB57" s="430"/>
      <c r="DC57" s="430"/>
      <c r="DD57" s="430"/>
      <c r="DE57" s="430"/>
      <c r="DF57" s="436"/>
      <c r="DG57" s="436"/>
      <c r="DH57" s="436"/>
      <c r="DI57" s="436"/>
      <c r="DJ57" s="436"/>
      <c r="DK57" s="436"/>
      <c r="DL57" s="436"/>
      <c r="DM57" s="436"/>
      <c r="DN57" s="436"/>
      <c r="DO57" s="436"/>
      <c r="DP57" s="436"/>
      <c r="DQ57" s="436"/>
      <c r="DR57" s="436"/>
      <c r="DS57" s="436"/>
      <c r="DT57" s="436"/>
      <c r="DU57" s="436"/>
      <c r="DV57" s="436"/>
      <c r="DW57" s="436"/>
      <c r="DX57" s="436"/>
      <c r="DY57" s="436"/>
      <c r="DZ57" s="436"/>
      <c r="EA57" s="436"/>
      <c r="EB57" s="436"/>
      <c r="EC57" s="436"/>
      <c r="ED57" s="436"/>
      <c r="EE57" s="436"/>
      <c r="EF57" s="436"/>
      <c r="EG57" s="436"/>
      <c r="EH57" s="436"/>
      <c r="EI57" s="436"/>
      <c r="EJ57" s="436"/>
      <c r="EK57" s="436"/>
      <c r="EL57" s="436"/>
      <c r="EM57" s="436"/>
      <c r="EN57" s="436"/>
      <c r="EO57" s="436"/>
      <c r="EP57" s="436"/>
      <c r="EQ57" s="436"/>
      <c r="ER57" s="436"/>
      <c r="ES57" s="436"/>
      <c r="ET57" s="436"/>
      <c r="EU57" s="436"/>
      <c r="EV57" s="436"/>
      <c r="EW57" s="436"/>
      <c r="EX57" s="436"/>
      <c r="EY57" s="436"/>
      <c r="EZ57" s="436"/>
      <c r="FA57" s="436"/>
      <c r="FB57" s="436"/>
      <c r="FC57" s="436"/>
      <c r="FD57" s="436"/>
      <c r="FE57" s="436"/>
      <c r="FF57" s="436"/>
      <c r="FG57" s="436"/>
      <c r="FH57" s="436"/>
      <c r="FI57" s="436"/>
      <c r="FJ57" s="436"/>
      <c r="FK57" s="436"/>
      <c r="FL57" s="436"/>
      <c r="FM57" s="436"/>
      <c r="FN57" s="436"/>
      <c r="FO57" s="436"/>
      <c r="FP57" s="436"/>
      <c r="FQ57" s="436"/>
      <c r="FR57" s="436"/>
      <c r="FS57" s="436"/>
      <c r="FT57" s="436"/>
      <c r="FU57" s="436"/>
      <c r="FV57" s="436"/>
      <c r="FW57" s="436"/>
      <c r="FX57" s="436"/>
      <c r="FY57" s="436"/>
      <c r="FZ57" s="436"/>
      <c r="GA57" s="436"/>
      <c r="GB57" s="436"/>
      <c r="GC57" s="436"/>
      <c r="GD57" s="436"/>
      <c r="GE57" s="436"/>
      <c r="GF57" s="436"/>
      <c r="GG57" s="436"/>
      <c r="GH57" s="436"/>
      <c r="GI57" s="436"/>
      <c r="GJ57" s="436"/>
      <c r="GK57" s="436"/>
      <c r="GL57" s="436"/>
      <c r="GM57" s="436"/>
      <c r="GN57" s="436"/>
      <c r="GO57" s="436"/>
      <c r="GP57" s="436"/>
      <c r="GQ57" s="436"/>
      <c r="GR57" s="436"/>
      <c r="GS57" s="436"/>
      <c r="GT57" s="436"/>
      <c r="GU57" s="436"/>
      <c r="GV57" s="436"/>
      <c r="GW57" s="436"/>
      <c r="GX57" s="436"/>
      <c r="GY57" s="436"/>
      <c r="GZ57" s="436"/>
      <c r="HA57" s="436"/>
      <c r="HB57" s="436"/>
      <c r="HC57" s="436"/>
      <c r="HD57" s="436"/>
      <c r="HE57" s="436"/>
      <c r="HF57" s="436"/>
      <c r="HG57" s="436"/>
      <c r="HH57" s="436"/>
      <c r="HI57" s="436"/>
      <c r="HJ57" s="436"/>
      <c r="HK57" s="436"/>
      <c r="HL57" s="436"/>
      <c r="HM57" s="436"/>
      <c r="HN57" s="436"/>
      <c r="HO57" s="436"/>
      <c r="HP57" s="436"/>
      <c r="HQ57" s="436"/>
      <c r="HR57" s="436"/>
      <c r="HS57" s="436"/>
      <c r="HT57" s="436"/>
      <c r="HU57" s="436"/>
      <c r="HV57" s="436"/>
      <c r="HW57" s="436"/>
      <c r="HX57" s="436"/>
      <c r="HY57" s="436"/>
      <c r="HZ57" s="436"/>
      <c r="IA57" s="436"/>
      <c r="IB57" s="436"/>
      <c r="IC57" s="436"/>
      <c r="ID57" s="436"/>
      <c r="IE57" s="436"/>
      <c r="IF57" s="436"/>
      <c r="IG57" s="436"/>
      <c r="IH57" s="436"/>
      <c r="II57" s="436"/>
      <c r="IJ57" s="436"/>
      <c r="IK57" s="436"/>
      <c r="IL57" s="436"/>
      <c r="IM57" s="436"/>
      <c r="IN57" s="436"/>
      <c r="IO57" s="436"/>
      <c r="IP57" s="436"/>
      <c r="IQ57" s="436"/>
      <c r="IR57" s="436"/>
      <c r="IS57" s="436"/>
      <c r="IT57" s="436"/>
      <c r="IU57" s="436"/>
      <c r="IV57" s="436"/>
    </row>
    <row r="58" spans="1:256" s="164" customFormat="1" ht="15.75">
      <c r="A58" s="430"/>
      <c r="B58" s="430"/>
      <c r="C58" s="430"/>
      <c r="D58" s="430"/>
      <c r="E58" s="430"/>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183"/>
      <c r="AJ58" s="183"/>
      <c r="AK58" s="183"/>
      <c r="AL58" s="183"/>
      <c r="AM58" s="183"/>
      <c r="AN58" s="183"/>
      <c r="AO58" s="183"/>
      <c r="AP58" s="1180"/>
      <c r="AQ58" s="1180"/>
      <c r="AR58" s="1180"/>
      <c r="AS58" s="1180"/>
      <c r="AT58" s="1180"/>
      <c r="AU58" s="1180"/>
      <c r="AV58" s="1180"/>
      <c r="AW58" s="1180"/>
      <c r="AX58" s="1180"/>
      <c r="AY58" s="1180"/>
      <c r="AZ58" s="1180"/>
      <c r="BA58" s="1180"/>
      <c r="BB58" s="1180"/>
      <c r="BC58" s="1180"/>
      <c r="BD58" s="1180"/>
      <c r="BE58" s="1180"/>
      <c r="BF58" s="1180"/>
      <c r="BG58" s="1180"/>
      <c r="BH58" s="1180"/>
      <c r="BI58" s="1180"/>
      <c r="BJ58" s="1180"/>
      <c r="BK58" s="1180"/>
      <c r="BL58" s="1180"/>
      <c r="BM58" s="1180"/>
      <c r="BN58" s="1180"/>
      <c r="BO58" s="1180"/>
      <c r="BP58" s="1180"/>
      <c r="BQ58" s="1180"/>
      <c r="BR58" s="1180"/>
      <c r="BS58" s="1180"/>
      <c r="BT58" s="1180"/>
      <c r="BU58" s="1180"/>
      <c r="BV58" s="1180"/>
      <c r="BW58" s="432"/>
      <c r="BX58" s="432"/>
      <c r="BY58" s="432"/>
      <c r="BZ58" s="198"/>
      <c r="CA58" s="198"/>
      <c r="CB58" s="198"/>
      <c r="CC58" s="198"/>
      <c r="CD58" s="1179"/>
      <c r="CE58" s="1179"/>
      <c r="CF58" s="1179"/>
      <c r="CG58" s="1179"/>
      <c r="CH58" s="1179"/>
      <c r="CI58" s="1179"/>
      <c r="CJ58" s="1179"/>
      <c r="CK58" s="1179"/>
      <c r="CL58" s="1179"/>
      <c r="CM58" s="1179"/>
      <c r="CN58" s="1179"/>
      <c r="CO58" s="1179"/>
      <c r="CP58" s="185"/>
      <c r="CQ58" s="186"/>
      <c r="CR58" s="186"/>
      <c r="CS58" s="186"/>
      <c r="CT58" s="186"/>
      <c r="CU58" s="186"/>
      <c r="CV58" s="186"/>
      <c r="CW58" s="186"/>
      <c r="CX58" s="192"/>
      <c r="CY58" s="192"/>
      <c r="CZ58" s="192"/>
      <c r="DA58" s="192"/>
      <c r="DB58" s="430"/>
      <c r="DC58" s="430"/>
      <c r="DD58" s="430"/>
      <c r="DE58" s="430"/>
      <c r="DF58" s="436"/>
      <c r="DG58" s="436"/>
      <c r="DH58" s="436"/>
      <c r="DI58" s="436"/>
      <c r="DJ58" s="436"/>
      <c r="DK58" s="436"/>
      <c r="DL58" s="436"/>
      <c r="DM58" s="436"/>
      <c r="DN58" s="436"/>
      <c r="DO58" s="436"/>
      <c r="DP58" s="436"/>
      <c r="DQ58" s="436"/>
      <c r="DR58" s="436"/>
      <c r="DS58" s="436"/>
      <c r="DT58" s="436"/>
      <c r="DU58" s="436"/>
      <c r="DV58" s="436"/>
      <c r="DW58" s="436"/>
      <c r="DX58" s="436"/>
      <c r="DY58" s="436"/>
      <c r="DZ58" s="436"/>
      <c r="EA58" s="436"/>
      <c r="EB58" s="436"/>
      <c r="EC58" s="436"/>
      <c r="ED58" s="436"/>
      <c r="EE58" s="436"/>
      <c r="EF58" s="436"/>
      <c r="EG58" s="436"/>
      <c r="EH58" s="436"/>
      <c r="EI58" s="436"/>
      <c r="EJ58" s="436"/>
      <c r="EK58" s="436"/>
      <c r="EL58" s="436"/>
      <c r="EM58" s="436"/>
      <c r="EN58" s="436"/>
      <c r="EO58" s="436"/>
      <c r="EP58" s="436"/>
      <c r="EQ58" s="436"/>
      <c r="ER58" s="436"/>
      <c r="ES58" s="436"/>
      <c r="ET58" s="436"/>
      <c r="EU58" s="436"/>
      <c r="EV58" s="436"/>
      <c r="EW58" s="436"/>
      <c r="EX58" s="436"/>
      <c r="EY58" s="436"/>
      <c r="EZ58" s="436"/>
      <c r="FA58" s="436"/>
      <c r="FB58" s="436"/>
      <c r="FC58" s="436"/>
      <c r="FD58" s="436"/>
      <c r="FE58" s="436"/>
      <c r="FF58" s="436"/>
      <c r="FG58" s="436"/>
      <c r="FH58" s="436"/>
      <c r="FI58" s="436"/>
      <c r="FJ58" s="436"/>
      <c r="FK58" s="436"/>
      <c r="FL58" s="436"/>
      <c r="FM58" s="436"/>
      <c r="FN58" s="436"/>
      <c r="FO58" s="436"/>
      <c r="FP58" s="436"/>
      <c r="FQ58" s="436"/>
      <c r="FR58" s="436"/>
      <c r="FS58" s="436"/>
      <c r="FT58" s="436"/>
      <c r="FU58" s="436"/>
      <c r="FV58" s="436"/>
      <c r="FW58" s="436"/>
      <c r="FX58" s="436"/>
      <c r="FY58" s="436"/>
      <c r="FZ58" s="436"/>
      <c r="GA58" s="436"/>
      <c r="GB58" s="436"/>
      <c r="GC58" s="436"/>
      <c r="GD58" s="436"/>
      <c r="GE58" s="436"/>
      <c r="GF58" s="436"/>
      <c r="GG58" s="436"/>
      <c r="GH58" s="436"/>
      <c r="GI58" s="436"/>
      <c r="GJ58" s="436"/>
      <c r="GK58" s="436"/>
      <c r="GL58" s="436"/>
      <c r="GM58" s="436"/>
      <c r="GN58" s="436"/>
      <c r="GO58" s="436"/>
      <c r="GP58" s="436"/>
      <c r="GQ58" s="436"/>
      <c r="GR58" s="436"/>
      <c r="GS58" s="436"/>
      <c r="GT58" s="436"/>
      <c r="GU58" s="436"/>
      <c r="GV58" s="436"/>
      <c r="GW58" s="436"/>
      <c r="GX58" s="436"/>
      <c r="GY58" s="436"/>
      <c r="GZ58" s="436"/>
      <c r="HA58" s="436"/>
      <c r="HB58" s="436"/>
      <c r="HC58" s="436"/>
      <c r="HD58" s="436"/>
      <c r="HE58" s="436"/>
      <c r="HF58" s="436"/>
      <c r="HG58" s="436"/>
      <c r="HH58" s="436"/>
      <c r="HI58" s="436"/>
      <c r="HJ58" s="436"/>
      <c r="HK58" s="436"/>
      <c r="HL58" s="436"/>
      <c r="HM58" s="436"/>
      <c r="HN58" s="436"/>
      <c r="HO58" s="436"/>
      <c r="HP58" s="436"/>
      <c r="HQ58" s="436"/>
      <c r="HR58" s="436"/>
      <c r="HS58" s="436"/>
      <c r="HT58" s="436"/>
      <c r="HU58" s="436"/>
      <c r="HV58" s="436"/>
      <c r="HW58" s="436"/>
      <c r="HX58" s="436"/>
      <c r="HY58" s="436"/>
      <c r="HZ58" s="436"/>
      <c r="IA58" s="436"/>
      <c r="IB58" s="436"/>
      <c r="IC58" s="436"/>
      <c r="ID58" s="436"/>
      <c r="IE58" s="436"/>
      <c r="IF58" s="436"/>
      <c r="IG58" s="436"/>
      <c r="IH58" s="436"/>
      <c r="II58" s="436"/>
      <c r="IJ58" s="436"/>
      <c r="IK58" s="436"/>
      <c r="IL58" s="436"/>
      <c r="IM58" s="436"/>
      <c r="IN58" s="436"/>
      <c r="IO58" s="436"/>
      <c r="IP58" s="436"/>
      <c r="IQ58" s="436"/>
      <c r="IR58" s="436"/>
      <c r="IS58" s="436"/>
      <c r="IT58" s="436"/>
      <c r="IU58" s="436"/>
      <c r="IV58" s="436"/>
    </row>
    <row r="59" spans="1:256" s="164" customFormat="1" ht="15.75">
      <c r="A59" s="430"/>
      <c r="B59" s="430"/>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183"/>
      <c r="AJ59" s="183"/>
      <c r="AK59" s="183"/>
      <c r="AL59" s="183"/>
      <c r="AM59" s="183"/>
      <c r="AN59" s="183"/>
      <c r="AO59" s="183"/>
      <c r="AP59" s="1180"/>
      <c r="AQ59" s="1180"/>
      <c r="AR59" s="1180"/>
      <c r="AS59" s="1180"/>
      <c r="AT59" s="1180"/>
      <c r="AU59" s="1180"/>
      <c r="AV59" s="1180"/>
      <c r="AW59" s="1180"/>
      <c r="AX59" s="1180"/>
      <c r="AY59" s="1180"/>
      <c r="AZ59" s="1180"/>
      <c r="BA59" s="1180"/>
      <c r="BB59" s="1180"/>
      <c r="BC59" s="1180"/>
      <c r="BD59" s="1180"/>
      <c r="BE59" s="1180"/>
      <c r="BF59" s="1180"/>
      <c r="BG59" s="1180"/>
      <c r="BH59" s="1180"/>
      <c r="BI59" s="1180"/>
      <c r="BJ59" s="1180"/>
      <c r="BK59" s="1180"/>
      <c r="BL59" s="1180"/>
      <c r="BM59" s="1180"/>
      <c r="BN59" s="1180"/>
      <c r="BO59" s="1180"/>
      <c r="BP59" s="1180"/>
      <c r="BQ59" s="1180"/>
      <c r="BR59" s="1180"/>
      <c r="BS59" s="1180"/>
      <c r="BT59" s="1180"/>
      <c r="BU59" s="1180"/>
      <c r="BV59" s="1180"/>
      <c r="BW59" s="432"/>
      <c r="BX59" s="432"/>
      <c r="BY59" s="432"/>
      <c r="BZ59" s="198"/>
      <c r="CA59" s="198"/>
      <c r="CB59" s="198"/>
      <c r="CC59" s="198"/>
      <c r="CD59" s="1179"/>
      <c r="CE59" s="1179"/>
      <c r="CF59" s="1179"/>
      <c r="CG59" s="1179"/>
      <c r="CH59" s="1179"/>
      <c r="CI59" s="1179"/>
      <c r="CJ59" s="1179"/>
      <c r="CK59" s="1179"/>
      <c r="CL59" s="1179"/>
      <c r="CM59" s="1179"/>
      <c r="CN59" s="1179"/>
      <c r="CO59" s="1179"/>
      <c r="CP59" s="185"/>
      <c r="CQ59" s="186"/>
      <c r="CR59" s="186"/>
      <c r="CS59" s="186"/>
      <c r="CT59" s="186"/>
      <c r="CU59" s="186"/>
      <c r="CV59" s="186"/>
      <c r="CW59" s="186"/>
      <c r="CX59" s="192"/>
      <c r="CY59" s="192"/>
      <c r="CZ59" s="192"/>
      <c r="DA59" s="192"/>
      <c r="DB59" s="430"/>
      <c r="DC59" s="430"/>
      <c r="DD59" s="430"/>
      <c r="DE59" s="430"/>
      <c r="DF59" s="436"/>
      <c r="DG59" s="436"/>
      <c r="DH59" s="436"/>
      <c r="DI59" s="436"/>
      <c r="DJ59" s="436"/>
      <c r="DK59" s="436"/>
      <c r="DL59" s="436"/>
      <c r="DM59" s="436"/>
      <c r="DN59" s="436"/>
      <c r="DO59" s="436"/>
      <c r="DP59" s="436"/>
      <c r="DQ59" s="436"/>
      <c r="DR59" s="436"/>
      <c r="DS59" s="436"/>
      <c r="DT59" s="436"/>
      <c r="DU59" s="436"/>
      <c r="DV59" s="436"/>
      <c r="DW59" s="436"/>
      <c r="DX59" s="436"/>
      <c r="DY59" s="436"/>
      <c r="DZ59" s="436"/>
      <c r="EA59" s="436"/>
      <c r="EB59" s="436"/>
      <c r="EC59" s="436"/>
      <c r="ED59" s="436"/>
      <c r="EE59" s="436"/>
      <c r="EF59" s="436"/>
      <c r="EG59" s="436"/>
      <c r="EH59" s="436"/>
      <c r="EI59" s="436"/>
      <c r="EJ59" s="436"/>
      <c r="EK59" s="436"/>
      <c r="EL59" s="436"/>
      <c r="EM59" s="436"/>
      <c r="EN59" s="436"/>
      <c r="EO59" s="436"/>
      <c r="EP59" s="436"/>
      <c r="EQ59" s="436"/>
      <c r="ER59" s="436"/>
      <c r="ES59" s="436"/>
      <c r="ET59" s="436"/>
      <c r="EU59" s="436"/>
      <c r="EV59" s="436"/>
      <c r="EW59" s="436"/>
      <c r="EX59" s="436"/>
      <c r="EY59" s="436"/>
      <c r="EZ59" s="436"/>
      <c r="FA59" s="436"/>
      <c r="FB59" s="436"/>
      <c r="FC59" s="436"/>
      <c r="FD59" s="436"/>
      <c r="FE59" s="436"/>
      <c r="FF59" s="436"/>
      <c r="FG59" s="436"/>
      <c r="FH59" s="436"/>
      <c r="FI59" s="436"/>
      <c r="FJ59" s="436"/>
      <c r="FK59" s="436"/>
      <c r="FL59" s="436"/>
      <c r="FM59" s="436"/>
      <c r="FN59" s="436"/>
      <c r="FO59" s="436"/>
      <c r="FP59" s="436"/>
      <c r="FQ59" s="436"/>
      <c r="FR59" s="436"/>
      <c r="FS59" s="436"/>
      <c r="FT59" s="436"/>
      <c r="FU59" s="436"/>
      <c r="FV59" s="436"/>
      <c r="FW59" s="436"/>
      <c r="FX59" s="436"/>
      <c r="FY59" s="436"/>
      <c r="FZ59" s="436"/>
      <c r="GA59" s="436"/>
      <c r="GB59" s="436"/>
      <c r="GC59" s="436"/>
      <c r="GD59" s="436"/>
      <c r="GE59" s="436"/>
      <c r="GF59" s="436"/>
      <c r="GG59" s="436"/>
      <c r="GH59" s="436"/>
      <c r="GI59" s="436"/>
      <c r="GJ59" s="436"/>
      <c r="GK59" s="436"/>
      <c r="GL59" s="436"/>
      <c r="GM59" s="436"/>
      <c r="GN59" s="436"/>
      <c r="GO59" s="436"/>
      <c r="GP59" s="436"/>
      <c r="GQ59" s="436"/>
      <c r="GR59" s="436"/>
      <c r="GS59" s="436"/>
      <c r="GT59" s="436"/>
      <c r="GU59" s="436"/>
      <c r="GV59" s="436"/>
      <c r="GW59" s="436"/>
      <c r="GX59" s="436"/>
      <c r="GY59" s="436"/>
      <c r="GZ59" s="436"/>
      <c r="HA59" s="436"/>
      <c r="HB59" s="436"/>
      <c r="HC59" s="436"/>
      <c r="HD59" s="436"/>
      <c r="HE59" s="436"/>
      <c r="HF59" s="436"/>
      <c r="HG59" s="436"/>
      <c r="HH59" s="436"/>
      <c r="HI59" s="436"/>
      <c r="HJ59" s="436"/>
      <c r="HK59" s="436"/>
      <c r="HL59" s="436"/>
      <c r="HM59" s="436"/>
      <c r="HN59" s="436"/>
      <c r="HO59" s="436"/>
      <c r="HP59" s="436"/>
      <c r="HQ59" s="436"/>
      <c r="HR59" s="436"/>
      <c r="HS59" s="436"/>
      <c r="HT59" s="436"/>
      <c r="HU59" s="436"/>
      <c r="HV59" s="436"/>
      <c r="HW59" s="436"/>
      <c r="HX59" s="436"/>
      <c r="HY59" s="436"/>
      <c r="HZ59" s="436"/>
      <c r="IA59" s="436"/>
      <c r="IB59" s="436"/>
      <c r="IC59" s="436"/>
      <c r="ID59" s="436"/>
      <c r="IE59" s="436"/>
      <c r="IF59" s="436"/>
      <c r="IG59" s="436"/>
      <c r="IH59" s="436"/>
      <c r="II59" s="436"/>
      <c r="IJ59" s="436"/>
      <c r="IK59" s="436"/>
      <c r="IL59" s="436"/>
      <c r="IM59" s="436"/>
      <c r="IN59" s="436"/>
      <c r="IO59" s="436"/>
      <c r="IP59" s="436"/>
      <c r="IQ59" s="436"/>
      <c r="IR59" s="436"/>
      <c r="IS59" s="436"/>
      <c r="IT59" s="436"/>
      <c r="IU59" s="436"/>
      <c r="IV59" s="436"/>
    </row>
    <row r="60" spans="1:256" s="164" customFormat="1">
      <c r="A60" s="430"/>
      <c r="B60" s="430"/>
      <c r="C60" s="430"/>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183"/>
      <c r="AJ60" s="183"/>
      <c r="AK60" s="183"/>
      <c r="AL60" s="183"/>
      <c r="AM60" s="183"/>
      <c r="AN60" s="183"/>
      <c r="AO60" s="183"/>
      <c r="AP60" s="183"/>
      <c r="AQ60" s="183"/>
      <c r="AR60" s="184"/>
      <c r="AS60" s="184"/>
      <c r="AT60" s="184"/>
      <c r="AU60" s="184"/>
      <c r="AV60" s="184"/>
      <c r="AW60" s="184"/>
      <c r="AX60" s="184"/>
      <c r="AY60" s="184"/>
      <c r="AZ60" s="184"/>
      <c r="BA60" s="184"/>
      <c r="BB60" s="184"/>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185"/>
      <c r="CD60" s="185"/>
      <c r="CE60" s="185"/>
      <c r="CF60" s="185"/>
      <c r="CG60" s="185"/>
      <c r="CH60" s="185"/>
      <c r="CI60" s="185"/>
      <c r="CJ60" s="185"/>
      <c r="CK60" s="185"/>
      <c r="CL60" s="185"/>
      <c r="CM60" s="185"/>
      <c r="CN60" s="185"/>
      <c r="CO60" s="185"/>
      <c r="CP60" s="185"/>
      <c r="CQ60" s="186"/>
      <c r="CR60" s="186"/>
      <c r="CS60" s="186"/>
      <c r="CT60" s="186"/>
      <c r="CU60" s="186"/>
      <c r="CV60" s="186"/>
      <c r="CW60" s="186"/>
      <c r="CX60" s="192"/>
      <c r="CY60" s="192"/>
      <c r="CZ60" s="192"/>
      <c r="DA60" s="192"/>
      <c r="DB60" s="430"/>
      <c r="DC60" s="430"/>
      <c r="DD60" s="430"/>
      <c r="DE60" s="430"/>
      <c r="DF60" s="436"/>
      <c r="DG60" s="436"/>
      <c r="DH60" s="436"/>
      <c r="DI60" s="436"/>
      <c r="DJ60" s="436"/>
      <c r="DK60" s="436"/>
      <c r="DL60" s="436"/>
      <c r="DM60" s="436"/>
      <c r="DN60" s="436"/>
      <c r="DO60" s="436"/>
      <c r="DP60" s="436"/>
      <c r="DQ60" s="436"/>
      <c r="DR60" s="436"/>
      <c r="DS60" s="436"/>
      <c r="DT60" s="436"/>
      <c r="DU60" s="436"/>
      <c r="DV60" s="436"/>
      <c r="DW60" s="436"/>
      <c r="DX60" s="436"/>
      <c r="DY60" s="436"/>
      <c r="DZ60" s="436"/>
      <c r="EA60" s="436"/>
      <c r="EB60" s="436"/>
      <c r="EC60" s="436"/>
      <c r="ED60" s="436"/>
      <c r="EE60" s="436"/>
      <c r="EF60" s="436"/>
      <c r="EG60" s="436"/>
      <c r="EH60" s="436"/>
      <c r="EI60" s="436"/>
      <c r="EJ60" s="436"/>
      <c r="EK60" s="436"/>
      <c r="EL60" s="436"/>
      <c r="EM60" s="436"/>
      <c r="EN60" s="436"/>
      <c r="EO60" s="436"/>
      <c r="EP60" s="436"/>
      <c r="EQ60" s="436"/>
      <c r="ER60" s="436"/>
      <c r="ES60" s="436"/>
      <c r="ET60" s="436"/>
      <c r="EU60" s="436"/>
      <c r="EV60" s="436"/>
      <c r="EW60" s="436"/>
      <c r="EX60" s="436"/>
      <c r="EY60" s="436"/>
      <c r="EZ60" s="436"/>
      <c r="FA60" s="436"/>
      <c r="FB60" s="436"/>
      <c r="FC60" s="436"/>
      <c r="FD60" s="436"/>
      <c r="FE60" s="436"/>
      <c r="FF60" s="436"/>
      <c r="FG60" s="436"/>
      <c r="FH60" s="436"/>
      <c r="FI60" s="436"/>
      <c r="FJ60" s="436"/>
      <c r="FK60" s="436"/>
      <c r="FL60" s="436"/>
      <c r="FM60" s="436"/>
      <c r="FN60" s="436"/>
      <c r="FO60" s="436"/>
      <c r="FP60" s="436"/>
      <c r="FQ60" s="436"/>
      <c r="FR60" s="436"/>
      <c r="FS60" s="436"/>
      <c r="FT60" s="436"/>
      <c r="FU60" s="436"/>
      <c r="FV60" s="436"/>
      <c r="FW60" s="436"/>
      <c r="FX60" s="436"/>
      <c r="FY60" s="436"/>
      <c r="FZ60" s="436"/>
      <c r="GA60" s="436"/>
      <c r="GB60" s="436"/>
      <c r="GC60" s="436"/>
      <c r="GD60" s="436"/>
      <c r="GE60" s="436"/>
      <c r="GF60" s="436"/>
      <c r="GG60" s="436"/>
      <c r="GH60" s="436"/>
      <c r="GI60" s="436"/>
      <c r="GJ60" s="436"/>
      <c r="GK60" s="436"/>
      <c r="GL60" s="436"/>
      <c r="GM60" s="436"/>
      <c r="GN60" s="436"/>
      <c r="GO60" s="436"/>
      <c r="GP60" s="436"/>
      <c r="GQ60" s="436"/>
      <c r="GR60" s="436"/>
      <c r="GS60" s="436"/>
      <c r="GT60" s="436"/>
      <c r="GU60" s="436"/>
      <c r="GV60" s="436"/>
      <c r="GW60" s="436"/>
      <c r="GX60" s="436"/>
      <c r="GY60" s="436"/>
      <c r="GZ60" s="436"/>
      <c r="HA60" s="436"/>
      <c r="HB60" s="436"/>
      <c r="HC60" s="436"/>
      <c r="HD60" s="436"/>
      <c r="HE60" s="436"/>
      <c r="HF60" s="436"/>
      <c r="HG60" s="436"/>
      <c r="HH60" s="436"/>
      <c r="HI60" s="436"/>
      <c r="HJ60" s="436"/>
      <c r="HK60" s="436"/>
      <c r="HL60" s="436"/>
      <c r="HM60" s="436"/>
      <c r="HN60" s="436"/>
      <c r="HO60" s="436"/>
      <c r="HP60" s="436"/>
      <c r="HQ60" s="436"/>
      <c r="HR60" s="436"/>
      <c r="HS60" s="436"/>
      <c r="HT60" s="436"/>
      <c r="HU60" s="436"/>
      <c r="HV60" s="436"/>
      <c r="HW60" s="436"/>
      <c r="HX60" s="436"/>
      <c r="HY60" s="436"/>
      <c r="HZ60" s="436"/>
      <c r="IA60" s="436"/>
      <c r="IB60" s="436"/>
      <c r="IC60" s="436"/>
      <c r="ID60" s="436"/>
      <c r="IE60" s="436"/>
      <c r="IF60" s="436"/>
      <c r="IG60" s="436"/>
      <c r="IH60" s="436"/>
      <c r="II60" s="436"/>
      <c r="IJ60" s="436"/>
      <c r="IK60" s="436"/>
      <c r="IL60" s="436"/>
      <c r="IM60" s="436"/>
      <c r="IN60" s="436"/>
      <c r="IO60" s="436"/>
      <c r="IP60" s="436"/>
      <c r="IQ60" s="436"/>
      <c r="IR60" s="436"/>
      <c r="IS60" s="436"/>
      <c r="IT60" s="436"/>
      <c r="IU60" s="436"/>
      <c r="IV60" s="436"/>
    </row>
    <row r="61" spans="1:256" s="164" customFormat="1">
      <c r="A61" s="430"/>
      <c r="B61" s="430"/>
      <c r="C61" s="430"/>
      <c r="D61" s="430"/>
      <c r="E61" s="430"/>
      <c r="F61" s="430"/>
      <c r="G61" s="430"/>
      <c r="H61" s="430"/>
      <c r="I61" s="430"/>
      <c r="J61" s="430"/>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183"/>
      <c r="AJ61" s="183"/>
      <c r="AK61" s="183"/>
      <c r="AL61" s="183"/>
      <c r="AM61" s="183"/>
      <c r="AN61" s="183"/>
      <c r="AO61" s="183"/>
      <c r="AP61" s="183"/>
      <c r="AQ61" s="183"/>
      <c r="AR61" s="184"/>
      <c r="AS61" s="184"/>
      <c r="AT61" s="184"/>
      <c r="AU61" s="184"/>
      <c r="AV61" s="184"/>
      <c r="AW61" s="184"/>
      <c r="AX61" s="184"/>
      <c r="AY61" s="184"/>
      <c r="AZ61" s="184"/>
      <c r="BA61" s="184"/>
      <c r="BB61" s="184"/>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185"/>
      <c r="CD61" s="185"/>
      <c r="CE61" s="185"/>
      <c r="CF61" s="185"/>
      <c r="CG61" s="185"/>
      <c r="CH61" s="185"/>
      <c r="CI61" s="185"/>
      <c r="CJ61" s="185"/>
      <c r="CK61" s="185"/>
      <c r="CL61" s="185"/>
      <c r="CM61" s="185"/>
      <c r="CN61" s="185"/>
      <c r="CO61" s="185"/>
      <c r="CP61" s="185"/>
      <c r="CQ61" s="186"/>
      <c r="CR61" s="186"/>
      <c r="CS61" s="186"/>
      <c r="CT61" s="186"/>
      <c r="CU61" s="186"/>
      <c r="CV61" s="186"/>
      <c r="CW61" s="186"/>
      <c r="CX61" s="192"/>
      <c r="CY61" s="192"/>
      <c r="CZ61" s="192"/>
      <c r="DA61" s="192"/>
      <c r="DB61" s="430"/>
      <c r="DC61" s="430"/>
      <c r="DD61" s="430"/>
      <c r="DE61" s="430"/>
      <c r="DF61" s="436"/>
      <c r="DG61" s="436"/>
      <c r="DH61" s="436"/>
      <c r="DI61" s="436"/>
      <c r="DJ61" s="436"/>
      <c r="DK61" s="436"/>
      <c r="DL61" s="436"/>
      <c r="DM61" s="436"/>
      <c r="DN61" s="436"/>
      <c r="DO61" s="436"/>
      <c r="DP61" s="436"/>
      <c r="DQ61" s="436"/>
      <c r="DR61" s="436"/>
      <c r="DS61" s="436"/>
      <c r="DT61" s="436"/>
      <c r="DU61" s="436"/>
      <c r="DV61" s="436"/>
      <c r="DW61" s="436"/>
      <c r="DX61" s="436"/>
      <c r="DY61" s="436"/>
      <c r="DZ61" s="436"/>
      <c r="EA61" s="436"/>
      <c r="EB61" s="436"/>
      <c r="EC61" s="436"/>
      <c r="ED61" s="436"/>
      <c r="EE61" s="436"/>
      <c r="EF61" s="436"/>
      <c r="EG61" s="436"/>
      <c r="EH61" s="436"/>
      <c r="EI61" s="436"/>
      <c r="EJ61" s="436"/>
      <c r="EK61" s="436"/>
      <c r="EL61" s="436"/>
      <c r="EM61" s="436"/>
      <c r="EN61" s="436"/>
      <c r="EO61" s="436"/>
      <c r="EP61" s="436"/>
      <c r="EQ61" s="436"/>
      <c r="ER61" s="436"/>
      <c r="ES61" s="436"/>
      <c r="ET61" s="436"/>
      <c r="EU61" s="436"/>
      <c r="EV61" s="436"/>
      <c r="EW61" s="436"/>
      <c r="EX61" s="436"/>
      <c r="EY61" s="436"/>
      <c r="EZ61" s="436"/>
      <c r="FA61" s="436"/>
      <c r="FB61" s="436"/>
      <c r="FC61" s="436"/>
      <c r="FD61" s="436"/>
      <c r="FE61" s="436"/>
      <c r="FF61" s="436"/>
      <c r="FG61" s="436"/>
      <c r="FH61" s="436"/>
      <c r="FI61" s="436"/>
      <c r="FJ61" s="436"/>
      <c r="FK61" s="436"/>
      <c r="FL61" s="436"/>
      <c r="FM61" s="436"/>
      <c r="FN61" s="436"/>
      <c r="FO61" s="436"/>
      <c r="FP61" s="436"/>
      <c r="FQ61" s="436"/>
      <c r="FR61" s="436"/>
      <c r="FS61" s="436"/>
      <c r="FT61" s="436"/>
      <c r="FU61" s="436"/>
      <c r="FV61" s="436"/>
      <c r="FW61" s="436"/>
      <c r="FX61" s="436"/>
      <c r="FY61" s="436"/>
      <c r="FZ61" s="436"/>
      <c r="GA61" s="436"/>
      <c r="GB61" s="436"/>
      <c r="GC61" s="436"/>
      <c r="GD61" s="436"/>
      <c r="GE61" s="436"/>
      <c r="GF61" s="436"/>
      <c r="GG61" s="436"/>
      <c r="GH61" s="436"/>
      <c r="GI61" s="436"/>
      <c r="GJ61" s="436"/>
      <c r="GK61" s="436"/>
      <c r="GL61" s="436"/>
      <c r="GM61" s="436"/>
      <c r="GN61" s="436"/>
      <c r="GO61" s="436"/>
      <c r="GP61" s="436"/>
      <c r="GQ61" s="436"/>
      <c r="GR61" s="436"/>
      <c r="GS61" s="436"/>
      <c r="GT61" s="436"/>
      <c r="GU61" s="436"/>
      <c r="GV61" s="436"/>
      <c r="GW61" s="436"/>
      <c r="GX61" s="436"/>
      <c r="GY61" s="436"/>
      <c r="GZ61" s="436"/>
      <c r="HA61" s="436"/>
      <c r="HB61" s="436"/>
      <c r="HC61" s="436"/>
      <c r="HD61" s="436"/>
      <c r="HE61" s="436"/>
      <c r="HF61" s="436"/>
      <c r="HG61" s="436"/>
      <c r="HH61" s="436"/>
      <c r="HI61" s="436"/>
      <c r="HJ61" s="436"/>
      <c r="HK61" s="436"/>
      <c r="HL61" s="436"/>
      <c r="HM61" s="436"/>
      <c r="HN61" s="436"/>
      <c r="HO61" s="436"/>
      <c r="HP61" s="436"/>
      <c r="HQ61" s="436"/>
      <c r="HR61" s="436"/>
      <c r="HS61" s="436"/>
      <c r="HT61" s="436"/>
      <c r="HU61" s="436"/>
      <c r="HV61" s="436"/>
      <c r="HW61" s="436"/>
      <c r="HX61" s="436"/>
      <c r="HY61" s="436"/>
      <c r="HZ61" s="436"/>
      <c r="IA61" s="436"/>
      <c r="IB61" s="436"/>
      <c r="IC61" s="436"/>
      <c r="ID61" s="436"/>
      <c r="IE61" s="436"/>
      <c r="IF61" s="436"/>
      <c r="IG61" s="436"/>
      <c r="IH61" s="436"/>
      <c r="II61" s="436"/>
      <c r="IJ61" s="436"/>
      <c r="IK61" s="436"/>
      <c r="IL61" s="436"/>
      <c r="IM61" s="436"/>
      <c r="IN61" s="436"/>
      <c r="IO61" s="436"/>
      <c r="IP61" s="436"/>
      <c r="IQ61" s="436"/>
      <c r="IR61" s="436"/>
      <c r="IS61" s="436"/>
      <c r="IT61" s="436"/>
      <c r="IU61" s="436"/>
      <c r="IV61" s="436"/>
    </row>
    <row r="62" spans="1:256" s="164" customFormat="1">
      <c r="A62" s="430"/>
      <c r="B62" s="430"/>
      <c r="C62" s="430"/>
      <c r="D62" s="430"/>
      <c r="E62" s="430"/>
      <c r="F62" s="430"/>
      <c r="G62" s="430"/>
      <c r="H62" s="430"/>
      <c r="I62" s="430"/>
      <c r="J62" s="430"/>
      <c r="K62" s="430"/>
      <c r="L62" s="430"/>
      <c r="M62" s="430"/>
      <c r="N62" s="430"/>
      <c r="O62" s="430"/>
      <c r="P62" s="430"/>
      <c r="Q62" s="430"/>
      <c r="R62" s="430"/>
      <c r="S62" s="430"/>
      <c r="T62" s="430"/>
      <c r="U62" s="430"/>
      <c r="V62" s="430"/>
      <c r="W62" s="430"/>
      <c r="X62" s="430"/>
      <c r="Y62" s="430"/>
      <c r="Z62" s="430"/>
      <c r="AA62" s="430"/>
      <c r="AB62" s="430"/>
      <c r="AC62" s="430"/>
      <c r="AD62" s="430"/>
      <c r="AE62" s="430"/>
      <c r="AF62" s="430"/>
      <c r="AG62" s="430"/>
      <c r="AH62" s="430"/>
      <c r="AI62" s="183"/>
      <c r="AJ62" s="183"/>
      <c r="AK62" s="183"/>
      <c r="AL62" s="183"/>
      <c r="AM62" s="183"/>
      <c r="AN62" s="183"/>
      <c r="AO62" s="183"/>
      <c r="AP62" s="183"/>
      <c r="AQ62" s="183"/>
      <c r="AR62" s="184"/>
      <c r="AS62" s="184"/>
      <c r="AT62" s="184"/>
      <c r="AU62" s="184"/>
      <c r="AV62" s="184"/>
      <c r="AW62" s="184"/>
      <c r="AX62" s="184"/>
      <c r="AY62" s="184"/>
      <c r="AZ62" s="184"/>
      <c r="BA62" s="184"/>
      <c r="BB62" s="184"/>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c r="CD62" s="185"/>
      <c r="CE62" s="185"/>
      <c r="CF62" s="185"/>
      <c r="CG62" s="185"/>
      <c r="CH62" s="185"/>
      <c r="CI62" s="185"/>
      <c r="CJ62" s="185"/>
      <c r="CK62" s="185"/>
      <c r="CL62" s="185"/>
      <c r="CM62" s="185"/>
      <c r="CN62" s="185"/>
      <c r="CO62" s="185"/>
      <c r="CP62" s="185"/>
      <c r="CQ62" s="186"/>
      <c r="CR62" s="186"/>
      <c r="CS62" s="186"/>
      <c r="CT62" s="186"/>
      <c r="CU62" s="186"/>
      <c r="CV62" s="186"/>
      <c r="CW62" s="186"/>
      <c r="CX62" s="192"/>
      <c r="CY62" s="192"/>
      <c r="CZ62" s="192"/>
      <c r="DA62" s="192"/>
      <c r="DB62" s="430"/>
      <c r="DC62" s="430"/>
      <c r="DD62" s="430"/>
      <c r="DE62" s="430"/>
      <c r="DF62" s="436"/>
      <c r="DG62" s="436"/>
      <c r="DH62" s="436"/>
      <c r="DI62" s="436"/>
      <c r="DJ62" s="436"/>
      <c r="DK62" s="436"/>
      <c r="DL62" s="436"/>
      <c r="DM62" s="436"/>
      <c r="DN62" s="436"/>
      <c r="DO62" s="436"/>
      <c r="DP62" s="436"/>
      <c r="DQ62" s="436"/>
      <c r="DR62" s="436"/>
      <c r="DS62" s="436"/>
      <c r="DT62" s="436"/>
      <c r="DU62" s="436"/>
      <c r="DV62" s="436"/>
      <c r="DW62" s="436"/>
      <c r="DX62" s="436"/>
      <c r="DY62" s="436"/>
      <c r="DZ62" s="436"/>
      <c r="EA62" s="436"/>
      <c r="EB62" s="436"/>
      <c r="EC62" s="436"/>
      <c r="ED62" s="436"/>
      <c r="EE62" s="436"/>
      <c r="EF62" s="436"/>
      <c r="EG62" s="436"/>
      <c r="EH62" s="436"/>
      <c r="EI62" s="436"/>
      <c r="EJ62" s="436"/>
      <c r="EK62" s="436"/>
      <c r="EL62" s="436"/>
      <c r="EM62" s="436"/>
      <c r="EN62" s="436"/>
      <c r="EO62" s="436"/>
      <c r="EP62" s="436"/>
      <c r="EQ62" s="436"/>
      <c r="ER62" s="436"/>
      <c r="ES62" s="436"/>
      <c r="ET62" s="436"/>
      <c r="EU62" s="436"/>
      <c r="EV62" s="436"/>
      <c r="EW62" s="436"/>
      <c r="EX62" s="436"/>
      <c r="EY62" s="436"/>
      <c r="EZ62" s="436"/>
      <c r="FA62" s="436"/>
      <c r="FB62" s="436"/>
      <c r="FC62" s="436"/>
      <c r="FD62" s="436"/>
      <c r="FE62" s="436"/>
      <c r="FF62" s="436"/>
      <c r="FG62" s="436"/>
      <c r="FH62" s="436"/>
      <c r="FI62" s="436"/>
      <c r="FJ62" s="436"/>
      <c r="FK62" s="436"/>
      <c r="FL62" s="436"/>
      <c r="FM62" s="436"/>
      <c r="FN62" s="436"/>
      <c r="FO62" s="436"/>
      <c r="FP62" s="436"/>
      <c r="FQ62" s="436"/>
      <c r="FR62" s="436"/>
      <c r="FS62" s="436"/>
      <c r="FT62" s="436"/>
      <c r="FU62" s="436"/>
      <c r="FV62" s="436"/>
      <c r="FW62" s="436"/>
      <c r="FX62" s="436"/>
      <c r="FY62" s="436"/>
      <c r="FZ62" s="436"/>
      <c r="GA62" s="436"/>
      <c r="GB62" s="436"/>
      <c r="GC62" s="436"/>
      <c r="GD62" s="436"/>
      <c r="GE62" s="436"/>
      <c r="GF62" s="436"/>
      <c r="GG62" s="436"/>
      <c r="GH62" s="436"/>
      <c r="GI62" s="436"/>
      <c r="GJ62" s="436"/>
      <c r="GK62" s="436"/>
      <c r="GL62" s="436"/>
      <c r="GM62" s="436"/>
      <c r="GN62" s="436"/>
      <c r="GO62" s="436"/>
      <c r="GP62" s="436"/>
      <c r="GQ62" s="436"/>
      <c r="GR62" s="436"/>
      <c r="GS62" s="436"/>
      <c r="GT62" s="436"/>
      <c r="GU62" s="436"/>
      <c r="GV62" s="436"/>
      <c r="GW62" s="436"/>
      <c r="GX62" s="436"/>
      <c r="GY62" s="436"/>
      <c r="GZ62" s="436"/>
      <c r="HA62" s="436"/>
      <c r="HB62" s="436"/>
      <c r="HC62" s="436"/>
      <c r="HD62" s="436"/>
      <c r="HE62" s="436"/>
      <c r="HF62" s="436"/>
      <c r="HG62" s="436"/>
      <c r="HH62" s="436"/>
      <c r="HI62" s="436"/>
      <c r="HJ62" s="436"/>
      <c r="HK62" s="436"/>
      <c r="HL62" s="436"/>
      <c r="HM62" s="436"/>
      <c r="HN62" s="436"/>
      <c r="HO62" s="436"/>
      <c r="HP62" s="436"/>
      <c r="HQ62" s="436"/>
      <c r="HR62" s="436"/>
      <c r="HS62" s="436"/>
      <c r="HT62" s="436"/>
      <c r="HU62" s="436"/>
      <c r="HV62" s="436"/>
      <c r="HW62" s="436"/>
      <c r="HX62" s="436"/>
      <c r="HY62" s="436"/>
      <c r="HZ62" s="436"/>
      <c r="IA62" s="436"/>
      <c r="IB62" s="436"/>
      <c r="IC62" s="436"/>
      <c r="ID62" s="436"/>
      <c r="IE62" s="436"/>
      <c r="IF62" s="436"/>
      <c r="IG62" s="436"/>
      <c r="IH62" s="436"/>
      <c r="II62" s="436"/>
      <c r="IJ62" s="436"/>
      <c r="IK62" s="436"/>
      <c r="IL62" s="436"/>
      <c r="IM62" s="436"/>
      <c r="IN62" s="436"/>
      <c r="IO62" s="436"/>
      <c r="IP62" s="436"/>
      <c r="IQ62" s="436"/>
      <c r="IR62" s="436"/>
      <c r="IS62" s="436"/>
      <c r="IT62" s="436"/>
      <c r="IU62" s="436"/>
      <c r="IV62" s="436"/>
    </row>
    <row r="63" spans="1:256" s="164" customFormat="1">
      <c r="A63" s="430"/>
      <c r="B63" s="430"/>
      <c r="C63" s="430"/>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183"/>
      <c r="AJ63" s="183"/>
      <c r="AK63" s="183"/>
      <c r="AL63" s="183"/>
      <c r="AM63" s="183"/>
      <c r="AN63" s="183"/>
      <c r="AO63" s="183"/>
      <c r="AP63" s="183"/>
      <c r="AQ63" s="183"/>
      <c r="AR63" s="184"/>
      <c r="AS63" s="184"/>
      <c r="AT63" s="184"/>
      <c r="AU63" s="184"/>
      <c r="AV63" s="184"/>
      <c r="AW63" s="184"/>
      <c r="AX63" s="184"/>
      <c r="AY63" s="184"/>
      <c r="AZ63" s="184"/>
      <c r="BA63" s="184"/>
      <c r="BB63" s="184"/>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5"/>
      <c r="CI63" s="185"/>
      <c r="CJ63" s="185"/>
      <c r="CK63" s="185"/>
      <c r="CL63" s="185"/>
      <c r="CM63" s="185"/>
      <c r="CN63" s="185"/>
      <c r="CO63" s="185"/>
      <c r="CP63" s="185"/>
      <c r="CQ63" s="186"/>
      <c r="CR63" s="186"/>
      <c r="CS63" s="186"/>
      <c r="CT63" s="186"/>
      <c r="CU63" s="186"/>
      <c r="CV63" s="186"/>
      <c r="CW63" s="186"/>
      <c r="CX63" s="192"/>
      <c r="CY63" s="192"/>
      <c r="CZ63" s="192"/>
      <c r="DA63" s="192"/>
      <c r="DB63" s="430"/>
      <c r="DC63" s="430"/>
      <c r="DD63" s="430"/>
      <c r="DE63" s="430"/>
      <c r="DF63" s="436"/>
      <c r="DG63" s="436"/>
      <c r="DH63" s="436"/>
      <c r="DI63" s="436"/>
      <c r="DJ63" s="436"/>
      <c r="DK63" s="436"/>
      <c r="DL63" s="436"/>
      <c r="DM63" s="436"/>
      <c r="DN63" s="436"/>
      <c r="DO63" s="436"/>
      <c r="DP63" s="436"/>
      <c r="DQ63" s="436"/>
      <c r="DR63" s="436"/>
      <c r="DS63" s="436"/>
      <c r="DT63" s="436"/>
      <c r="DU63" s="436"/>
      <c r="DV63" s="436"/>
      <c r="DW63" s="436"/>
      <c r="DX63" s="436"/>
      <c r="DY63" s="436"/>
      <c r="DZ63" s="436"/>
      <c r="EA63" s="436"/>
      <c r="EB63" s="436"/>
      <c r="EC63" s="436"/>
      <c r="ED63" s="436"/>
      <c r="EE63" s="436"/>
      <c r="EF63" s="436"/>
      <c r="EG63" s="436"/>
      <c r="EH63" s="436"/>
      <c r="EI63" s="436"/>
      <c r="EJ63" s="436"/>
      <c r="EK63" s="436"/>
      <c r="EL63" s="436"/>
      <c r="EM63" s="436"/>
      <c r="EN63" s="436"/>
      <c r="EO63" s="436"/>
      <c r="EP63" s="436"/>
      <c r="EQ63" s="436"/>
      <c r="ER63" s="436"/>
      <c r="ES63" s="436"/>
      <c r="ET63" s="436"/>
      <c r="EU63" s="436"/>
      <c r="EV63" s="436"/>
      <c r="EW63" s="436"/>
      <c r="EX63" s="436"/>
      <c r="EY63" s="436"/>
      <c r="EZ63" s="436"/>
      <c r="FA63" s="436"/>
      <c r="FB63" s="436"/>
      <c r="FC63" s="436"/>
      <c r="FD63" s="436"/>
      <c r="FE63" s="436"/>
      <c r="FF63" s="436"/>
      <c r="FG63" s="436"/>
      <c r="FH63" s="436"/>
      <c r="FI63" s="436"/>
      <c r="FJ63" s="436"/>
      <c r="FK63" s="436"/>
      <c r="FL63" s="436"/>
      <c r="FM63" s="436"/>
      <c r="FN63" s="436"/>
      <c r="FO63" s="436"/>
      <c r="FP63" s="436"/>
      <c r="FQ63" s="436"/>
      <c r="FR63" s="436"/>
      <c r="FS63" s="436"/>
      <c r="FT63" s="436"/>
      <c r="FU63" s="436"/>
      <c r="FV63" s="436"/>
      <c r="FW63" s="436"/>
      <c r="FX63" s="436"/>
      <c r="FY63" s="436"/>
      <c r="FZ63" s="436"/>
      <c r="GA63" s="436"/>
      <c r="GB63" s="436"/>
      <c r="GC63" s="436"/>
      <c r="GD63" s="436"/>
      <c r="GE63" s="436"/>
      <c r="GF63" s="436"/>
      <c r="GG63" s="436"/>
      <c r="GH63" s="436"/>
      <c r="GI63" s="436"/>
      <c r="GJ63" s="436"/>
      <c r="GK63" s="436"/>
      <c r="GL63" s="436"/>
      <c r="GM63" s="436"/>
      <c r="GN63" s="436"/>
      <c r="GO63" s="436"/>
      <c r="GP63" s="436"/>
      <c r="GQ63" s="436"/>
      <c r="GR63" s="436"/>
      <c r="GS63" s="436"/>
      <c r="GT63" s="436"/>
      <c r="GU63" s="436"/>
      <c r="GV63" s="436"/>
      <c r="GW63" s="436"/>
      <c r="GX63" s="436"/>
      <c r="GY63" s="436"/>
      <c r="GZ63" s="436"/>
      <c r="HA63" s="436"/>
      <c r="HB63" s="436"/>
      <c r="HC63" s="436"/>
      <c r="HD63" s="436"/>
      <c r="HE63" s="436"/>
      <c r="HF63" s="436"/>
      <c r="HG63" s="436"/>
      <c r="HH63" s="436"/>
      <c r="HI63" s="436"/>
      <c r="HJ63" s="436"/>
      <c r="HK63" s="436"/>
      <c r="HL63" s="436"/>
      <c r="HM63" s="436"/>
      <c r="HN63" s="436"/>
      <c r="HO63" s="436"/>
      <c r="HP63" s="436"/>
      <c r="HQ63" s="436"/>
      <c r="HR63" s="436"/>
      <c r="HS63" s="436"/>
      <c r="HT63" s="436"/>
      <c r="HU63" s="436"/>
      <c r="HV63" s="436"/>
      <c r="HW63" s="436"/>
      <c r="HX63" s="436"/>
      <c r="HY63" s="436"/>
      <c r="HZ63" s="436"/>
      <c r="IA63" s="436"/>
      <c r="IB63" s="436"/>
      <c r="IC63" s="436"/>
      <c r="ID63" s="436"/>
      <c r="IE63" s="436"/>
      <c r="IF63" s="436"/>
      <c r="IG63" s="436"/>
      <c r="IH63" s="436"/>
      <c r="II63" s="436"/>
      <c r="IJ63" s="436"/>
      <c r="IK63" s="436"/>
      <c r="IL63" s="436"/>
      <c r="IM63" s="436"/>
      <c r="IN63" s="436"/>
      <c r="IO63" s="436"/>
      <c r="IP63" s="436"/>
      <c r="IQ63" s="436"/>
      <c r="IR63" s="436"/>
      <c r="IS63" s="436"/>
      <c r="IT63" s="436"/>
      <c r="IU63" s="436"/>
      <c r="IV63" s="436"/>
    </row>
    <row r="64" spans="1:256" s="164" customFormat="1">
      <c r="A64" s="430"/>
      <c r="B64" s="430"/>
      <c r="C64" s="430"/>
      <c r="D64" s="430"/>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183"/>
      <c r="AJ64" s="183"/>
      <c r="AK64" s="183"/>
      <c r="AL64" s="183"/>
      <c r="AM64" s="183"/>
      <c r="AN64" s="183"/>
      <c r="AO64" s="183"/>
      <c r="AP64" s="183"/>
      <c r="AQ64" s="183"/>
      <c r="AR64" s="184"/>
      <c r="AS64" s="184"/>
      <c r="AT64" s="184"/>
      <c r="AU64" s="184"/>
      <c r="AV64" s="184"/>
      <c r="AW64" s="184"/>
      <c r="AX64" s="184"/>
      <c r="AY64" s="184"/>
      <c r="AZ64" s="184"/>
      <c r="BA64" s="184"/>
      <c r="BB64" s="184"/>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c r="CD64" s="185"/>
      <c r="CE64" s="185"/>
      <c r="CF64" s="185"/>
      <c r="CG64" s="185"/>
      <c r="CH64" s="185"/>
      <c r="CI64" s="185"/>
      <c r="CJ64" s="185"/>
      <c r="CK64" s="185"/>
      <c r="CL64" s="185"/>
      <c r="CM64" s="185"/>
      <c r="CN64" s="185"/>
      <c r="CO64" s="185"/>
      <c r="CP64" s="185"/>
      <c r="CQ64" s="186"/>
      <c r="CR64" s="186"/>
      <c r="CS64" s="186"/>
      <c r="CT64" s="186"/>
      <c r="CU64" s="186"/>
      <c r="CV64" s="186"/>
      <c r="CW64" s="186"/>
      <c r="CX64" s="192"/>
      <c r="CY64" s="192"/>
      <c r="CZ64" s="192"/>
      <c r="DA64" s="192"/>
      <c r="DB64" s="430"/>
      <c r="DC64" s="430"/>
      <c r="DD64" s="430"/>
      <c r="DE64" s="430"/>
      <c r="DF64" s="436"/>
      <c r="DG64" s="436"/>
      <c r="DH64" s="436"/>
      <c r="DI64" s="436"/>
      <c r="DJ64" s="436"/>
      <c r="DK64" s="436"/>
      <c r="DL64" s="436"/>
      <c r="DM64" s="436"/>
      <c r="DN64" s="436"/>
      <c r="DO64" s="436"/>
      <c r="DP64" s="436"/>
      <c r="DQ64" s="436"/>
      <c r="DR64" s="436"/>
      <c r="DS64" s="436"/>
      <c r="DT64" s="436"/>
      <c r="DU64" s="436"/>
      <c r="DV64" s="436"/>
      <c r="DW64" s="436"/>
      <c r="DX64" s="436"/>
      <c r="DY64" s="436"/>
      <c r="DZ64" s="436"/>
      <c r="EA64" s="436"/>
      <c r="EB64" s="436"/>
      <c r="EC64" s="436"/>
      <c r="ED64" s="436"/>
      <c r="EE64" s="436"/>
      <c r="EF64" s="436"/>
      <c r="EG64" s="436"/>
      <c r="EH64" s="436"/>
      <c r="EI64" s="436"/>
      <c r="EJ64" s="436"/>
      <c r="EK64" s="436"/>
      <c r="EL64" s="436"/>
      <c r="EM64" s="436"/>
      <c r="EN64" s="436"/>
      <c r="EO64" s="436"/>
      <c r="EP64" s="436"/>
      <c r="EQ64" s="436"/>
      <c r="ER64" s="436"/>
      <c r="ES64" s="436"/>
      <c r="ET64" s="436"/>
      <c r="EU64" s="436"/>
      <c r="EV64" s="436"/>
      <c r="EW64" s="436"/>
      <c r="EX64" s="436"/>
      <c r="EY64" s="436"/>
      <c r="EZ64" s="436"/>
      <c r="FA64" s="436"/>
      <c r="FB64" s="436"/>
      <c r="FC64" s="436"/>
      <c r="FD64" s="436"/>
      <c r="FE64" s="436"/>
      <c r="FF64" s="436"/>
      <c r="FG64" s="436"/>
      <c r="FH64" s="436"/>
      <c r="FI64" s="436"/>
      <c r="FJ64" s="436"/>
      <c r="FK64" s="436"/>
      <c r="FL64" s="436"/>
      <c r="FM64" s="436"/>
      <c r="FN64" s="436"/>
      <c r="FO64" s="436"/>
      <c r="FP64" s="436"/>
      <c r="FQ64" s="436"/>
      <c r="FR64" s="436"/>
      <c r="FS64" s="436"/>
      <c r="FT64" s="436"/>
      <c r="FU64" s="436"/>
      <c r="FV64" s="436"/>
      <c r="FW64" s="436"/>
      <c r="FX64" s="436"/>
      <c r="FY64" s="436"/>
      <c r="FZ64" s="436"/>
      <c r="GA64" s="436"/>
      <c r="GB64" s="436"/>
      <c r="GC64" s="436"/>
      <c r="GD64" s="436"/>
      <c r="GE64" s="436"/>
      <c r="GF64" s="436"/>
      <c r="GG64" s="436"/>
      <c r="GH64" s="436"/>
      <c r="GI64" s="436"/>
      <c r="GJ64" s="436"/>
      <c r="GK64" s="436"/>
      <c r="GL64" s="436"/>
      <c r="GM64" s="436"/>
      <c r="GN64" s="436"/>
      <c r="GO64" s="436"/>
      <c r="GP64" s="436"/>
      <c r="GQ64" s="436"/>
      <c r="GR64" s="436"/>
      <c r="GS64" s="436"/>
      <c r="GT64" s="436"/>
      <c r="GU64" s="436"/>
      <c r="GV64" s="436"/>
      <c r="GW64" s="436"/>
      <c r="GX64" s="436"/>
      <c r="GY64" s="436"/>
      <c r="GZ64" s="436"/>
      <c r="HA64" s="436"/>
      <c r="HB64" s="436"/>
      <c r="HC64" s="436"/>
      <c r="HD64" s="436"/>
      <c r="HE64" s="436"/>
      <c r="HF64" s="436"/>
      <c r="HG64" s="436"/>
      <c r="HH64" s="436"/>
      <c r="HI64" s="436"/>
      <c r="HJ64" s="436"/>
      <c r="HK64" s="436"/>
      <c r="HL64" s="436"/>
      <c r="HM64" s="436"/>
      <c r="HN64" s="436"/>
      <c r="HO64" s="436"/>
      <c r="HP64" s="436"/>
      <c r="HQ64" s="436"/>
      <c r="HR64" s="436"/>
      <c r="HS64" s="436"/>
      <c r="HT64" s="436"/>
      <c r="HU64" s="436"/>
      <c r="HV64" s="436"/>
      <c r="HW64" s="436"/>
      <c r="HX64" s="436"/>
      <c r="HY64" s="436"/>
      <c r="HZ64" s="436"/>
      <c r="IA64" s="436"/>
      <c r="IB64" s="436"/>
      <c r="IC64" s="436"/>
      <c r="ID64" s="436"/>
      <c r="IE64" s="436"/>
      <c r="IF64" s="436"/>
      <c r="IG64" s="436"/>
      <c r="IH64" s="436"/>
      <c r="II64" s="436"/>
      <c r="IJ64" s="436"/>
      <c r="IK64" s="436"/>
      <c r="IL64" s="436"/>
      <c r="IM64" s="436"/>
      <c r="IN64" s="436"/>
      <c r="IO64" s="436"/>
      <c r="IP64" s="436"/>
      <c r="IQ64" s="436"/>
      <c r="IR64" s="436"/>
      <c r="IS64" s="436"/>
      <c r="IT64" s="436"/>
      <c r="IU64" s="436"/>
      <c r="IV64" s="436"/>
    </row>
    <row r="65" spans="1:256" s="164" customFormat="1">
      <c r="A65" s="430"/>
      <c r="B65" s="430"/>
      <c r="C65" s="430"/>
      <c r="D65" s="430"/>
      <c r="E65" s="430"/>
      <c r="F65" s="430"/>
      <c r="G65" s="430"/>
      <c r="H65" s="430"/>
      <c r="I65" s="430"/>
      <c r="J65" s="430"/>
      <c r="K65" s="430"/>
      <c r="L65" s="430"/>
      <c r="M65" s="430"/>
      <c r="N65" s="430"/>
      <c r="O65" s="430"/>
      <c r="P65" s="430"/>
      <c r="Q65" s="430"/>
      <c r="R65" s="430"/>
      <c r="S65" s="430"/>
      <c r="T65" s="430"/>
      <c r="U65" s="430"/>
      <c r="V65" s="430"/>
      <c r="W65" s="430"/>
      <c r="X65" s="430"/>
      <c r="Y65" s="430"/>
      <c r="Z65" s="430"/>
      <c r="AA65" s="430"/>
      <c r="AB65" s="430"/>
      <c r="AC65" s="430"/>
      <c r="AD65" s="430"/>
      <c r="AE65" s="430"/>
      <c r="AF65" s="430"/>
      <c r="AG65" s="430"/>
      <c r="AH65" s="430"/>
      <c r="AI65" s="183"/>
      <c r="AJ65" s="183"/>
      <c r="AK65" s="183"/>
      <c r="AL65" s="183"/>
      <c r="AM65" s="183"/>
      <c r="AN65" s="183"/>
      <c r="AO65" s="183"/>
      <c r="AP65" s="183"/>
      <c r="AQ65" s="183"/>
      <c r="AR65" s="184"/>
      <c r="AS65" s="184"/>
      <c r="AT65" s="184"/>
      <c r="AU65" s="184"/>
      <c r="AV65" s="184"/>
      <c r="AW65" s="184"/>
      <c r="AX65" s="184"/>
      <c r="AY65" s="184"/>
      <c r="AZ65" s="184"/>
      <c r="BA65" s="184"/>
      <c r="BB65" s="184"/>
      <c r="BC65" s="185"/>
      <c r="BD65" s="185"/>
      <c r="BE65" s="185"/>
      <c r="BF65" s="185"/>
      <c r="BG65" s="185"/>
      <c r="BH65" s="185"/>
      <c r="BI65" s="185"/>
      <c r="BJ65" s="185"/>
      <c r="BK65" s="185"/>
      <c r="BL65" s="185"/>
      <c r="BM65" s="185"/>
      <c r="BN65" s="185"/>
      <c r="BO65" s="185"/>
      <c r="BP65" s="185"/>
      <c r="BQ65" s="185"/>
      <c r="BR65" s="185"/>
      <c r="BS65" s="185"/>
      <c r="BT65" s="185"/>
      <c r="BU65" s="185"/>
      <c r="BV65" s="185"/>
      <c r="BW65" s="185"/>
      <c r="BX65" s="185"/>
      <c r="BY65" s="185"/>
      <c r="BZ65" s="185"/>
      <c r="CA65" s="185"/>
      <c r="CB65" s="185"/>
      <c r="CC65" s="185"/>
      <c r="CD65" s="185"/>
      <c r="CE65" s="185"/>
      <c r="CF65" s="185"/>
      <c r="CG65" s="185"/>
      <c r="CH65" s="185"/>
      <c r="CI65" s="185"/>
      <c r="CJ65" s="185"/>
      <c r="CK65" s="185"/>
      <c r="CL65" s="185"/>
      <c r="CM65" s="185"/>
      <c r="CN65" s="185"/>
      <c r="CO65" s="185"/>
      <c r="CP65" s="185"/>
      <c r="CQ65" s="186"/>
      <c r="CR65" s="186"/>
      <c r="CS65" s="186"/>
      <c r="CT65" s="186"/>
      <c r="CU65" s="186"/>
      <c r="CV65" s="186"/>
      <c r="CW65" s="186"/>
      <c r="CX65" s="192"/>
      <c r="CY65" s="192"/>
      <c r="CZ65" s="192"/>
      <c r="DA65" s="192"/>
      <c r="DB65" s="430"/>
      <c r="DC65" s="430"/>
      <c r="DD65" s="430"/>
      <c r="DE65" s="430"/>
      <c r="DF65" s="436"/>
      <c r="DG65" s="436"/>
      <c r="DH65" s="436"/>
      <c r="DI65" s="436"/>
      <c r="DJ65" s="436"/>
      <c r="DK65" s="436"/>
      <c r="DL65" s="436"/>
      <c r="DM65" s="436"/>
      <c r="DN65" s="436"/>
      <c r="DO65" s="436"/>
      <c r="DP65" s="436"/>
      <c r="DQ65" s="436"/>
      <c r="DR65" s="436"/>
      <c r="DS65" s="436"/>
      <c r="DT65" s="436"/>
      <c r="DU65" s="436"/>
      <c r="DV65" s="436"/>
      <c r="DW65" s="436"/>
      <c r="DX65" s="436"/>
      <c r="DY65" s="436"/>
      <c r="DZ65" s="436"/>
      <c r="EA65" s="436"/>
      <c r="EB65" s="436"/>
      <c r="EC65" s="436"/>
      <c r="ED65" s="436"/>
      <c r="EE65" s="436"/>
      <c r="EF65" s="436"/>
      <c r="EG65" s="436"/>
      <c r="EH65" s="436"/>
      <c r="EI65" s="436"/>
      <c r="EJ65" s="436"/>
      <c r="EK65" s="436"/>
      <c r="EL65" s="436"/>
      <c r="EM65" s="436"/>
      <c r="EN65" s="436"/>
      <c r="EO65" s="436"/>
      <c r="EP65" s="436"/>
      <c r="EQ65" s="436"/>
      <c r="ER65" s="436"/>
      <c r="ES65" s="436"/>
      <c r="ET65" s="436"/>
      <c r="EU65" s="436"/>
      <c r="EV65" s="436"/>
      <c r="EW65" s="436"/>
      <c r="EX65" s="436"/>
      <c r="EY65" s="436"/>
      <c r="EZ65" s="436"/>
      <c r="FA65" s="436"/>
      <c r="FB65" s="436"/>
      <c r="FC65" s="436"/>
      <c r="FD65" s="436"/>
      <c r="FE65" s="436"/>
      <c r="FF65" s="436"/>
      <c r="FG65" s="436"/>
      <c r="FH65" s="436"/>
      <c r="FI65" s="436"/>
      <c r="FJ65" s="436"/>
      <c r="FK65" s="436"/>
      <c r="FL65" s="436"/>
      <c r="FM65" s="436"/>
      <c r="FN65" s="436"/>
      <c r="FO65" s="436"/>
      <c r="FP65" s="436"/>
      <c r="FQ65" s="436"/>
      <c r="FR65" s="436"/>
      <c r="FS65" s="436"/>
      <c r="FT65" s="436"/>
      <c r="FU65" s="436"/>
      <c r="FV65" s="436"/>
      <c r="FW65" s="436"/>
      <c r="FX65" s="436"/>
      <c r="FY65" s="436"/>
      <c r="FZ65" s="436"/>
      <c r="GA65" s="436"/>
      <c r="GB65" s="436"/>
      <c r="GC65" s="436"/>
      <c r="GD65" s="436"/>
      <c r="GE65" s="436"/>
      <c r="GF65" s="436"/>
      <c r="GG65" s="436"/>
      <c r="GH65" s="436"/>
      <c r="GI65" s="436"/>
      <c r="GJ65" s="436"/>
      <c r="GK65" s="436"/>
      <c r="GL65" s="436"/>
      <c r="GM65" s="436"/>
      <c r="GN65" s="436"/>
      <c r="GO65" s="436"/>
      <c r="GP65" s="436"/>
      <c r="GQ65" s="436"/>
      <c r="GR65" s="436"/>
      <c r="GS65" s="436"/>
      <c r="GT65" s="436"/>
      <c r="GU65" s="436"/>
      <c r="GV65" s="436"/>
      <c r="GW65" s="436"/>
      <c r="GX65" s="436"/>
      <c r="GY65" s="436"/>
      <c r="GZ65" s="436"/>
      <c r="HA65" s="436"/>
      <c r="HB65" s="436"/>
      <c r="HC65" s="436"/>
      <c r="HD65" s="436"/>
      <c r="HE65" s="436"/>
      <c r="HF65" s="436"/>
      <c r="HG65" s="436"/>
      <c r="HH65" s="436"/>
      <c r="HI65" s="436"/>
      <c r="HJ65" s="436"/>
      <c r="HK65" s="436"/>
      <c r="HL65" s="436"/>
      <c r="HM65" s="436"/>
      <c r="HN65" s="436"/>
      <c r="HO65" s="436"/>
      <c r="HP65" s="436"/>
      <c r="HQ65" s="436"/>
      <c r="HR65" s="436"/>
      <c r="HS65" s="436"/>
      <c r="HT65" s="436"/>
      <c r="HU65" s="436"/>
      <c r="HV65" s="436"/>
      <c r="HW65" s="436"/>
      <c r="HX65" s="436"/>
      <c r="HY65" s="436"/>
      <c r="HZ65" s="436"/>
      <c r="IA65" s="436"/>
      <c r="IB65" s="436"/>
      <c r="IC65" s="436"/>
      <c r="ID65" s="436"/>
      <c r="IE65" s="436"/>
      <c r="IF65" s="436"/>
      <c r="IG65" s="436"/>
      <c r="IH65" s="436"/>
      <c r="II65" s="436"/>
      <c r="IJ65" s="436"/>
      <c r="IK65" s="436"/>
      <c r="IL65" s="436"/>
      <c r="IM65" s="436"/>
      <c r="IN65" s="436"/>
      <c r="IO65" s="436"/>
      <c r="IP65" s="436"/>
      <c r="IQ65" s="436"/>
      <c r="IR65" s="436"/>
      <c r="IS65" s="436"/>
      <c r="IT65" s="436"/>
      <c r="IU65" s="436"/>
      <c r="IV65" s="436"/>
    </row>
    <row r="66" spans="1:256" s="164" customFormat="1">
      <c r="A66" s="430"/>
      <c r="B66" s="430"/>
      <c r="C66" s="430"/>
      <c r="D66" s="430"/>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c r="AK66" s="430"/>
      <c r="AL66" s="430"/>
      <c r="AM66" s="430"/>
      <c r="AN66" s="430"/>
      <c r="AO66" s="430"/>
      <c r="AP66" s="430"/>
      <c r="AQ66" s="430"/>
      <c r="AR66" s="184"/>
      <c r="AS66" s="184"/>
      <c r="AT66" s="184"/>
      <c r="AU66" s="184"/>
      <c r="AV66" s="184"/>
      <c r="AW66" s="184"/>
      <c r="AX66" s="184"/>
      <c r="AY66" s="184"/>
      <c r="AZ66" s="184"/>
      <c r="BA66" s="184"/>
      <c r="BB66" s="184"/>
      <c r="BC66" s="430"/>
      <c r="BD66" s="430"/>
      <c r="BE66" s="430"/>
      <c r="BF66" s="430"/>
      <c r="BG66" s="430"/>
      <c r="BH66" s="430"/>
      <c r="BI66" s="430"/>
      <c r="BJ66" s="430"/>
      <c r="BK66" s="184"/>
      <c r="BL66" s="184"/>
      <c r="BM66" s="184"/>
      <c r="BN66" s="184"/>
      <c r="BO66" s="184"/>
      <c r="BP66" s="184"/>
      <c r="BQ66" s="184"/>
      <c r="BR66" s="184"/>
      <c r="BS66" s="430"/>
      <c r="BT66" s="430"/>
      <c r="BU66" s="430"/>
      <c r="BV66" s="430"/>
      <c r="BW66" s="430"/>
      <c r="BX66" s="430"/>
      <c r="BY66" s="430"/>
      <c r="BZ66" s="430"/>
      <c r="CA66" s="430"/>
      <c r="CB66" s="430"/>
      <c r="CC66" s="430"/>
      <c r="CD66" s="430"/>
      <c r="CE66" s="430"/>
      <c r="CF66" s="430"/>
      <c r="CG66" s="430"/>
      <c r="CH66" s="430"/>
      <c r="CI66" s="430"/>
      <c r="CJ66" s="430"/>
      <c r="CK66" s="430"/>
      <c r="CL66" s="430"/>
      <c r="CM66" s="430"/>
      <c r="CN66" s="430"/>
      <c r="CO66" s="430"/>
      <c r="CP66" s="430"/>
      <c r="CQ66" s="185"/>
      <c r="CR66" s="185"/>
      <c r="CS66" s="185"/>
      <c r="CT66" s="185"/>
      <c r="CU66" s="185"/>
      <c r="CV66" s="185"/>
      <c r="CW66" s="185"/>
      <c r="CX66" s="199"/>
      <c r="CY66" s="200"/>
      <c r="CZ66" s="430"/>
      <c r="DA66" s="430"/>
      <c r="DB66" s="430"/>
      <c r="DC66" s="430"/>
      <c r="DD66" s="430"/>
      <c r="DE66" s="430"/>
      <c r="DF66" s="436"/>
      <c r="DG66" s="436"/>
      <c r="DH66" s="436"/>
      <c r="DI66" s="436"/>
      <c r="DJ66" s="436"/>
      <c r="DK66" s="436"/>
      <c r="DL66" s="436"/>
      <c r="DM66" s="436"/>
      <c r="DN66" s="436"/>
      <c r="DO66" s="436"/>
      <c r="DP66" s="436"/>
      <c r="DQ66" s="436"/>
      <c r="DR66" s="436"/>
      <c r="DS66" s="436"/>
      <c r="DT66" s="436"/>
      <c r="DU66" s="436"/>
      <c r="DV66" s="436"/>
      <c r="DW66" s="436"/>
      <c r="DX66" s="436"/>
      <c r="DY66" s="436"/>
      <c r="DZ66" s="436"/>
      <c r="EA66" s="436"/>
      <c r="EB66" s="436"/>
      <c r="EC66" s="436"/>
      <c r="ED66" s="436"/>
      <c r="EE66" s="436"/>
      <c r="EF66" s="436"/>
      <c r="EG66" s="436"/>
      <c r="EH66" s="436"/>
      <c r="EI66" s="436"/>
      <c r="EJ66" s="436"/>
      <c r="EK66" s="436"/>
      <c r="EL66" s="436"/>
      <c r="EM66" s="436"/>
      <c r="EN66" s="436"/>
      <c r="EO66" s="436"/>
      <c r="EP66" s="436"/>
      <c r="EQ66" s="436"/>
      <c r="ER66" s="436"/>
      <c r="ES66" s="436"/>
      <c r="ET66" s="436"/>
      <c r="EU66" s="436"/>
      <c r="EV66" s="436"/>
      <c r="EW66" s="436"/>
      <c r="EX66" s="436"/>
      <c r="EY66" s="436"/>
      <c r="EZ66" s="436"/>
      <c r="FA66" s="436"/>
      <c r="FB66" s="436"/>
      <c r="FC66" s="436"/>
      <c r="FD66" s="436"/>
      <c r="FE66" s="436"/>
      <c r="FF66" s="436"/>
      <c r="FG66" s="436"/>
      <c r="FH66" s="436"/>
      <c r="FI66" s="436"/>
      <c r="FJ66" s="436"/>
      <c r="FK66" s="436"/>
      <c r="FL66" s="436"/>
      <c r="FM66" s="436"/>
      <c r="FN66" s="436"/>
      <c r="FO66" s="436"/>
      <c r="FP66" s="436"/>
      <c r="FQ66" s="436"/>
      <c r="FR66" s="436"/>
      <c r="FS66" s="436"/>
      <c r="FT66" s="436"/>
      <c r="FU66" s="436"/>
      <c r="FV66" s="436"/>
      <c r="FW66" s="436"/>
      <c r="FX66" s="436"/>
      <c r="FY66" s="436"/>
      <c r="FZ66" s="436"/>
      <c r="GA66" s="436"/>
      <c r="GB66" s="436"/>
      <c r="GC66" s="436"/>
      <c r="GD66" s="436"/>
      <c r="GE66" s="436"/>
      <c r="GF66" s="436"/>
      <c r="GG66" s="436"/>
      <c r="GH66" s="436"/>
      <c r="GI66" s="436"/>
      <c r="GJ66" s="436"/>
      <c r="GK66" s="436"/>
      <c r="GL66" s="436"/>
      <c r="GM66" s="436"/>
      <c r="GN66" s="436"/>
      <c r="GO66" s="436"/>
      <c r="GP66" s="436"/>
      <c r="GQ66" s="436"/>
      <c r="GR66" s="436"/>
      <c r="GS66" s="436"/>
      <c r="GT66" s="436"/>
      <c r="GU66" s="436"/>
      <c r="GV66" s="436"/>
      <c r="GW66" s="436"/>
      <c r="GX66" s="436"/>
      <c r="GY66" s="436"/>
      <c r="GZ66" s="436"/>
      <c r="HA66" s="436"/>
      <c r="HB66" s="436"/>
      <c r="HC66" s="436"/>
      <c r="HD66" s="436"/>
      <c r="HE66" s="436"/>
      <c r="HF66" s="436"/>
      <c r="HG66" s="436"/>
      <c r="HH66" s="436"/>
      <c r="HI66" s="436"/>
      <c r="HJ66" s="436"/>
      <c r="HK66" s="436"/>
      <c r="HL66" s="436"/>
      <c r="HM66" s="436"/>
      <c r="HN66" s="436"/>
      <c r="HO66" s="436"/>
      <c r="HP66" s="436"/>
      <c r="HQ66" s="436"/>
      <c r="HR66" s="436"/>
      <c r="HS66" s="436"/>
      <c r="HT66" s="436"/>
      <c r="HU66" s="436"/>
      <c r="HV66" s="436"/>
      <c r="HW66" s="436"/>
      <c r="HX66" s="436"/>
      <c r="HY66" s="436"/>
      <c r="HZ66" s="436"/>
      <c r="IA66" s="436"/>
      <c r="IB66" s="436"/>
      <c r="IC66" s="436"/>
      <c r="ID66" s="436"/>
      <c r="IE66" s="436"/>
      <c r="IF66" s="436"/>
      <c r="IG66" s="436"/>
      <c r="IH66" s="436"/>
      <c r="II66" s="436"/>
      <c r="IJ66" s="436"/>
      <c r="IK66" s="436"/>
      <c r="IL66" s="436"/>
      <c r="IM66" s="436"/>
      <c r="IN66" s="436"/>
      <c r="IO66" s="436"/>
      <c r="IP66" s="436"/>
      <c r="IQ66" s="436"/>
      <c r="IR66" s="436"/>
      <c r="IS66" s="436"/>
      <c r="IT66" s="436"/>
      <c r="IU66" s="436"/>
      <c r="IV66" s="436"/>
    </row>
    <row r="67" spans="1:256">
      <c r="A67" s="430"/>
      <c r="B67" s="430"/>
      <c r="C67" s="430"/>
      <c r="D67" s="430"/>
      <c r="E67" s="430"/>
      <c r="F67" s="201"/>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430"/>
      <c r="AI67" s="430"/>
      <c r="AJ67" s="430"/>
      <c r="AK67" s="430"/>
      <c r="AL67" s="430"/>
      <c r="AM67" s="430"/>
      <c r="AN67" s="430"/>
      <c r="AO67" s="430"/>
      <c r="AP67" s="430"/>
      <c r="AQ67" s="430"/>
      <c r="AR67" s="430"/>
      <c r="AS67" s="430"/>
      <c r="AT67" s="430"/>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c r="CE67" s="181"/>
      <c r="CF67" s="181"/>
      <c r="CG67" s="181"/>
      <c r="CH67" s="181"/>
      <c r="CI67" s="181"/>
      <c r="CJ67" s="181"/>
      <c r="CK67" s="181"/>
      <c r="CL67" s="181"/>
      <c r="CM67" s="181"/>
      <c r="CN67" s="181"/>
      <c r="CO67" s="181"/>
      <c r="CP67" s="181"/>
      <c r="CQ67" s="202"/>
      <c r="CR67" s="181"/>
      <c r="CS67" s="181"/>
      <c r="CT67" s="181"/>
      <c r="CU67" s="181"/>
      <c r="CV67" s="181"/>
      <c r="CW67" s="181"/>
      <c r="CX67" s="181"/>
      <c r="CY67" s="203"/>
      <c r="CZ67" s="181"/>
      <c r="DA67" s="181"/>
      <c r="DB67" s="181"/>
      <c r="DC67" s="430"/>
      <c r="DD67" s="430"/>
      <c r="DE67" s="430"/>
    </row>
    <row r="68" spans="1:256">
      <c r="A68" s="430"/>
      <c r="B68" s="430"/>
      <c r="C68" s="430"/>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430"/>
      <c r="AM68" s="430"/>
      <c r="AN68" s="430"/>
      <c r="AO68" s="430"/>
      <c r="AP68" s="430"/>
      <c r="AQ68" s="430"/>
      <c r="AR68" s="430"/>
      <c r="AS68" s="430"/>
      <c r="AT68" s="430"/>
      <c r="AU68" s="430"/>
      <c r="AV68" s="430"/>
      <c r="AW68" s="430"/>
      <c r="AX68" s="430"/>
      <c r="AY68" s="430"/>
      <c r="AZ68" s="430"/>
      <c r="BA68" s="430"/>
      <c r="BB68" s="430"/>
      <c r="BC68" s="430"/>
      <c r="BD68" s="430"/>
      <c r="BE68" s="430"/>
      <c r="BF68" s="430"/>
      <c r="BG68" s="430"/>
      <c r="BH68" s="430"/>
      <c r="BI68" s="430"/>
      <c r="BJ68" s="430"/>
      <c r="BK68" s="430"/>
      <c r="BL68" s="430"/>
      <c r="BM68" s="430"/>
      <c r="BN68" s="430"/>
      <c r="BO68" s="430"/>
      <c r="BP68" s="430"/>
      <c r="BQ68" s="430"/>
      <c r="BR68" s="430"/>
      <c r="BS68" s="430"/>
      <c r="BT68" s="430"/>
      <c r="BU68" s="430"/>
      <c r="BV68" s="430"/>
      <c r="BW68" s="430"/>
      <c r="BX68" s="430"/>
      <c r="BY68" s="430"/>
      <c r="BZ68" s="1181"/>
      <c r="CA68" s="1181"/>
      <c r="CB68" s="1181"/>
      <c r="CC68" s="1181"/>
      <c r="CD68" s="1181"/>
      <c r="CE68" s="1181"/>
      <c r="CF68" s="1181"/>
      <c r="CG68" s="1181"/>
      <c r="CH68" s="1181"/>
      <c r="CI68" s="1181"/>
      <c r="CJ68" s="1181"/>
      <c r="CK68" s="1181"/>
      <c r="CL68" s="1181"/>
      <c r="CM68" s="1181"/>
      <c r="CN68" s="1181"/>
      <c r="CO68" s="1181"/>
      <c r="CP68" s="1181"/>
      <c r="CQ68" s="1181"/>
      <c r="CR68" s="430"/>
      <c r="CS68" s="430"/>
      <c r="CT68" s="430"/>
      <c r="CU68" s="430"/>
      <c r="CV68" s="430"/>
      <c r="CW68" s="430"/>
      <c r="CX68" s="200"/>
      <c r="CY68" s="200"/>
      <c r="CZ68" s="430"/>
      <c r="DA68" s="430"/>
      <c r="DB68" s="430"/>
      <c r="DC68" s="430"/>
      <c r="DD68" s="430"/>
      <c r="DE68" s="430"/>
    </row>
    <row r="69" spans="1:256">
      <c r="A69" s="430"/>
      <c r="B69" s="430"/>
      <c r="C69" s="430"/>
      <c r="D69" s="430"/>
      <c r="E69" s="430"/>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430"/>
      <c r="AL69" s="430"/>
      <c r="AM69" s="430"/>
      <c r="AN69" s="430"/>
      <c r="AO69" s="430"/>
      <c r="AP69" s="430"/>
      <c r="AQ69" s="430"/>
      <c r="AR69" s="430"/>
      <c r="AS69" s="430"/>
      <c r="AT69" s="430"/>
      <c r="AU69" s="430"/>
      <c r="AV69" s="430"/>
      <c r="AW69" s="430"/>
      <c r="AX69" s="430"/>
      <c r="AY69" s="204"/>
      <c r="AZ69" s="204"/>
      <c r="BA69" s="204"/>
      <c r="BB69" s="204"/>
      <c r="BC69" s="204"/>
      <c r="BD69" s="204"/>
      <c r="BE69" s="204"/>
      <c r="BF69" s="204"/>
      <c r="BG69" s="204"/>
      <c r="BH69" s="204"/>
      <c r="BI69" s="204"/>
      <c r="BJ69" s="204"/>
      <c r="BK69" s="204"/>
      <c r="BL69" s="204"/>
      <c r="BM69" s="204"/>
      <c r="BN69" s="204"/>
      <c r="BO69" s="430"/>
      <c r="BP69" s="430"/>
      <c r="BQ69" s="430"/>
      <c r="BR69" s="430"/>
      <c r="BS69" s="430"/>
      <c r="BT69" s="430"/>
      <c r="BU69" s="430"/>
      <c r="BV69" s="430"/>
      <c r="BW69" s="430"/>
      <c r="BX69" s="430"/>
      <c r="BY69" s="430"/>
      <c r="BZ69" s="1181"/>
      <c r="CA69" s="1181"/>
      <c r="CB69" s="1181"/>
      <c r="CC69" s="1181"/>
      <c r="CD69" s="1181"/>
      <c r="CE69" s="1181"/>
      <c r="CF69" s="1181"/>
      <c r="CG69" s="1181"/>
      <c r="CH69" s="1181"/>
      <c r="CI69" s="1181"/>
      <c r="CJ69" s="1181"/>
      <c r="CK69" s="1181"/>
      <c r="CL69" s="1181"/>
      <c r="CM69" s="1181"/>
      <c r="CN69" s="1181"/>
      <c r="CO69" s="1181"/>
      <c r="CP69" s="1181"/>
      <c r="CQ69" s="1181"/>
      <c r="CR69" s="430"/>
      <c r="CS69" s="430"/>
      <c r="CT69" s="430"/>
      <c r="CU69" s="430"/>
      <c r="CV69" s="430"/>
      <c r="CW69" s="430"/>
      <c r="CX69" s="430"/>
      <c r="CY69" s="430"/>
      <c r="CZ69" s="430"/>
      <c r="DA69" s="430"/>
      <c r="DB69" s="430"/>
      <c r="DC69" s="430"/>
      <c r="DD69" s="430"/>
      <c r="DE69" s="430"/>
    </row>
    <row r="70" spans="1:256" s="164" customFormat="1">
      <c r="A70" s="430"/>
      <c r="B70" s="430"/>
      <c r="C70" s="430"/>
      <c r="D70" s="430"/>
      <c r="E70" s="430"/>
      <c r="F70" s="430"/>
      <c r="G70" s="430"/>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c r="AH70" s="430"/>
      <c r="AI70" s="430"/>
      <c r="AJ70" s="430"/>
      <c r="AK70" s="430"/>
      <c r="AL70" s="430"/>
      <c r="AM70" s="430"/>
      <c r="AN70" s="430"/>
      <c r="AO70" s="430"/>
      <c r="AP70" s="430"/>
      <c r="AQ70" s="430"/>
      <c r="AR70" s="184"/>
      <c r="AS70" s="184"/>
      <c r="AT70" s="184"/>
      <c r="AU70" s="184"/>
      <c r="AV70" s="184"/>
      <c r="AW70" s="184"/>
      <c r="AX70" s="184"/>
      <c r="AY70" s="184"/>
      <c r="AZ70" s="184"/>
      <c r="BA70" s="184"/>
      <c r="BB70" s="184"/>
      <c r="BC70" s="430"/>
      <c r="BD70" s="430"/>
      <c r="BE70" s="430"/>
      <c r="BF70" s="430"/>
      <c r="BG70" s="430"/>
      <c r="BH70" s="430"/>
      <c r="BI70" s="430"/>
      <c r="BJ70" s="430"/>
      <c r="BK70" s="184"/>
      <c r="BL70" s="184"/>
      <c r="BM70" s="184"/>
      <c r="BN70" s="184"/>
      <c r="BO70" s="184"/>
      <c r="BP70" s="184"/>
      <c r="BQ70" s="184"/>
      <c r="BR70" s="184"/>
      <c r="BS70" s="430"/>
      <c r="BT70" s="430"/>
      <c r="BU70" s="430"/>
      <c r="BV70" s="430"/>
      <c r="BW70" s="430"/>
      <c r="BX70" s="430"/>
      <c r="BY70" s="430"/>
      <c r="BZ70" s="1181"/>
      <c r="CA70" s="1181"/>
      <c r="CB70" s="1181"/>
      <c r="CC70" s="1181"/>
      <c r="CD70" s="1181"/>
      <c r="CE70" s="1181"/>
      <c r="CF70" s="1181"/>
      <c r="CG70" s="1181"/>
      <c r="CH70" s="1181"/>
      <c r="CI70" s="1181"/>
      <c r="CJ70" s="1181"/>
      <c r="CK70" s="1181"/>
      <c r="CL70" s="1181"/>
      <c r="CM70" s="1181"/>
      <c r="CN70" s="1181"/>
      <c r="CO70" s="1181"/>
      <c r="CP70" s="1181"/>
      <c r="CQ70" s="1181"/>
      <c r="CR70" s="185"/>
      <c r="CS70" s="185"/>
      <c r="CT70" s="185"/>
      <c r="CU70" s="185"/>
      <c r="CV70" s="185"/>
      <c r="CW70" s="185"/>
      <c r="CX70" s="199"/>
      <c r="CY70" s="430"/>
      <c r="CZ70" s="430"/>
      <c r="DA70" s="430"/>
      <c r="DB70" s="430"/>
      <c r="DC70" s="430"/>
      <c r="DD70" s="430"/>
      <c r="DE70" s="430"/>
      <c r="DF70" s="436"/>
      <c r="DG70" s="436"/>
      <c r="DH70" s="436"/>
      <c r="DI70" s="436"/>
      <c r="DJ70" s="436"/>
      <c r="DK70" s="436"/>
      <c r="DL70" s="436"/>
      <c r="DM70" s="436"/>
      <c r="DN70" s="436"/>
      <c r="DO70" s="436"/>
      <c r="DP70" s="436"/>
      <c r="DQ70" s="436"/>
      <c r="DR70" s="436"/>
      <c r="DS70" s="436"/>
      <c r="DT70" s="436"/>
      <c r="DU70" s="436"/>
      <c r="DV70" s="436"/>
      <c r="DW70" s="436"/>
      <c r="DX70" s="436"/>
      <c r="DY70" s="436"/>
      <c r="DZ70" s="436"/>
      <c r="EA70" s="436"/>
      <c r="EB70" s="436"/>
      <c r="EC70" s="436"/>
      <c r="ED70" s="436"/>
      <c r="EE70" s="436"/>
      <c r="EF70" s="436"/>
      <c r="EG70" s="436"/>
      <c r="EH70" s="436"/>
      <c r="EI70" s="436"/>
      <c r="EJ70" s="436"/>
      <c r="EK70" s="436"/>
      <c r="EL70" s="436"/>
      <c r="EM70" s="436"/>
      <c r="EN70" s="436"/>
      <c r="EO70" s="436"/>
      <c r="EP70" s="436"/>
      <c r="EQ70" s="436"/>
      <c r="ER70" s="436"/>
      <c r="ES70" s="436"/>
      <c r="ET70" s="436"/>
      <c r="EU70" s="436"/>
      <c r="EV70" s="436"/>
      <c r="EW70" s="436"/>
      <c r="EX70" s="436"/>
      <c r="EY70" s="436"/>
      <c r="EZ70" s="436"/>
      <c r="FA70" s="436"/>
      <c r="FB70" s="436"/>
      <c r="FC70" s="436"/>
      <c r="FD70" s="436"/>
      <c r="FE70" s="436"/>
      <c r="FF70" s="436"/>
      <c r="FG70" s="436"/>
      <c r="FH70" s="436"/>
      <c r="FI70" s="436"/>
      <c r="FJ70" s="436"/>
      <c r="FK70" s="436"/>
      <c r="FL70" s="436"/>
      <c r="FM70" s="436"/>
      <c r="FN70" s="436"/>
      <c r="FO70" s="436"/>
      <c r="FP70" s="436"/>
      <c r="FQ70" s="436"/>
      <c r="FR70" s="436"/>
      <c r="FS70" s="436"/>
      <c r="FT70" s="436"/>
      <c r="FU70" s="436"/>
      <c r="FV70" s="436"/>
      <c r="FW70" s="436"/>
      <c r="FX70" s="436"/>
      <c r="FY70" s="436"/>
      <c r="FZ70" s="436"/>
      <c r="GA70" s="436"/>
      <c r="GB70" s="436"/>
      <c r="GC70" s="436"/>
      <c r="GD70" s="436"/>
      <c r="GE70" s="436"/>
      <c r="GF70" s="436"/>
      <c r="GG70" s="436"/>
      <c r="GH70" s="436"/>
      <c r="GI70" s="436"/>
      <c r="GJ70" s="436"/>
      <c r="GK70" s="436"/>
      <c r="GL70" s="436"/>
      <c r="GM70" s="436"/>
      <c r="GN70" s="436"/>
      <c r="GO70" s="436"/>
      <c r="GP70" s="436"/>
      <c r="GQ70" s="436"/>
      <c r="GR70" s="436"/>
      <c r="GS70" s="436"/>
      <c r="GT70" s="436"/>
      <c r="GU70" s="436"/>
      <c r="GV70" s="436"/>
      <c r="GW70" s="436"/>
      <c r="GX70" s="436"/>
      <c r="GY70" s="436"/>
      <c r="GZ70" s="436"/>
      <c r="HA70" s="436"/>
      <c r="HB70" s="436"/>
      <c r="HC70" s="436"/>
      <c r="HD70" s="436"/>
      <c r="HE70" s="436"/>
      <c r="HF70" s="436"/>
      <c r="HG70" s="436"/>
      <c r="HH70" s="436"/>
      <c r="HI70" s="436"/>
      <c r="HJ70" s="436"/>
      <c r="HK70" s="436"/>
      <c r="HL70" s="436"/>
      <c r="HM70" s="436"/>
      <c r="HN70" s="436"/>
      <c r="HO70" s="436"/>
      <c r="HP70" s="436"/>
      <c r="HQ70" s="436"/>
      <c r="HR70" s="436"/>
      <c r="HS70" s="436"/>
      <c r="HT70" s="436"/>
      <c r="HU70" s="436"/>
      <c r="HV70" s="436"/>
      <c r="HW70" s="436"/>
      <c r="HX70" s="436"/>
      <c r="HY70" s="436"/>
      <c r="HZ70" s="436"/>
      <c r="IA70" s="436"/>
      <c r="IB70" s="436"/>
      <c r="IC70" s="436"/>
      <c r="ID70" s="436"/>
      <c r="IE70" s="436"/>
      <c r="IF70" s="436"/>
      <c r="IG70" s="436"/>
      <c r="IH70" s="436"/>
      <c r="II70" s="436"/>
      <c r="IJ70" s="436"/>
      <c r="IK70" s="436"/>
      <c r="IL70" s="436"/>
      <c r="IM70" s="436"/>
      <c r="IN70" s="436"/>
      <c r="IO70" s="436"/>
      <c r="IP70" s="436"/>
      <c r="IQ70" s="436"/>
      <c r="IR70" s="436"/>
      <c r="IS70" s="436"/>
      <c r="IT70" s="436"/>
      <c r="IU70" s="436"/>
      <c r="IV70" s="436"/>
    </row>
    <row r="71" spans="1:256" s="164" customFormat="1">
      <c r="A71" s="430"/>
      <c r="B71" s="430"/>
      <c r="C71" s="430"/>
      <c r="D71" s="430"/>
      <c r="E71" s="430"/>
      <c r="F71" s="430"/>
      <c r="G71" s="430"/>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430"/>
      <c r="AM71" s="430"/>
      <c r="AN71" s="430"/>
      <c r="AO71" s="430"/>
      <c r="AP71" s="430"/>
      <c r="AQ71" s="430"/>
      <c r="AR71" s="184"/>
      <c r="AS71" s="184"/>
      <c r="AT71" s="184"/>
      <c r="AU71" s="184"/>
      <c r="AV71" s="184"/>
      <c r="AW71" s="184"/>
      <c r="AX71" s="184"/>
      <c r="AY71" s="184"/>
      <c r="AZ71" s="184"/>
      <c r="BA71" s="184"/>
      <c r="BB71" s="184"/>
      <c r="BC71" s="430"/>
      <c r="BD71" s="430"/>
      <c r="BE71" s="430"/>
      <c r="BF71" s="430"/>
      <c r="BG71" s="430"/>
      <c r="BH71" s="430"/>
      <c r="BI71" s="430"/>
      <c r="BJ71" s="430"/>
      <c r="BK71" s="184"/>
      <c r="BL71" s="184"/>
      <c r="BM71" s="184"/>
      <c r="BN71" s="184"/>
      <c r="BO71" s="184"/>
      <c r="BP71" s="184"/>
      <c r="BQ71" s="184"/>
      <c r="BR71" s="184"/>
      <c r="BS71" s="430"/>
      <c r="BT71" s="430"/>
      <c r="BU71" s="430"/>
      <c r="BV71" s="430"/>
      <c r="BW71" s="430"/>
      <c r="BX71" s="430"/>
      <c r="BY71" s="430"/>
      <c r="BZ71" s="1181"/>
      <c r="CA71" s="1181"/>
      <c r="CB71" s="1181"/>
      <c r="CC71" s="1181"/>
      <c r="CD71" s="1181"/>
      <c r="CE71" s="1181"/>
      <c r="CF71" s="1181"/>
      <c r="CG71" s="1181"/>
      <c r="CH71" s="1181"/>
      <c r="CI71" s="1181"/>
      <c r="CJ71" s="1181"/>
      <c r="CK71" s="1181"/>
      <c r="CL71" s="1181"/>
      <c r="CM71" s="1181"/>
      <c r="CN71" s="1181"/>
      <c r="CO71" s="1181"/>
      <c r="CP71" s="1181"/>
      <c r="CQ71" s="1181"/>
      <c r="CR71" s="185"/>
      <c r="CS71" s="185"/>
      <c r="CT71" s="185"/>
      <c r="CU71" s="185"/>
      <c r="CV71" s="185"/>
      <c r="CW71" s="185"/>
      <c r="CX71" s="199"/>
      <c r="CY71" s="430"/>
      <c r="CZ71" s="430"/>
      <c r="DA71" s="430"/>
      <c r="DB71" s="430"/>
      <c r="DC71" s="430"/>
      <c r="DD71" s="430"/>
      <c r="DE71" s="430"/>
      <c r="DF71" s="436"/>
      <c r="DG71" s="436"/>
      <c r="DH71" s="436"/>
      <c r="DI71" s="436"/>
      <c r="DJ71" s="436"/>
      <c r="DK71" s="436"/>
      <c r="DL71" s="436"/>
      <c r="DM71" s="436"/>
      <c r="DN71" s="436"/>
      <c r="DO71" s="436"/>
      <c r="DP71" s="436"/>
      <c r="DQ71" s="436"/>
      <c r="DR71" s="436"/>
      <c r="DS71" s="436"/>
      <c r="DT71" s="436"/>
      <c r="DU71" s="436"/>
      <c r="DV71" s="436"/>
      <c r="DW71" s="436"/>
      <c r="DX71" s="436"/>
      <c r="DY71" s="436"/>
      <c r="DZ71" s="436"/>
      <c r="EA71" s="436"/>
      <c r="EB71" s="436"/>
      <c r="EC71" s="436"/>
      <c r="ED71" s="436"/>
      <c r="EE71" s="436"/>
      <c r="EF71" s="436"/>
      <c r="EG71" s="436"/>
      <c r="EH71" s="436"/>
      <c r="EI71" s="436"/>
      <c r="EJ71" s="436"/>
      <c r="EK71" s="436"/>
      <c r="EL71" s="436"/>
      <c r="EM71" s="436"/>
      <c r="EN71" s="436"/>
      <c r="EO71" s="436"/>
      <c r="EP71" s="436"/>
      <c r="EQ71" s="436"/>
      <c r="ER71" s="436"/>
      <c r="ES71" s="436"/>
      <c r="ET71" s="436"/>
      <c r="EU71" s="436"/>
      <c r="EV71" s="436"/>
      <c r="EW71" s="436"/>
      <c r="EX71" s="436"/>
      <c r="EY71" s="436"/>
      <c r="EZ71" s="436"/>
      <c r="FA71" s="436"/>
      <c r="FB71" s="436"/>
      <c r="FC71" s="436"/>
      <c r="FD71" s="436"/>
      <c r="FE71" s="436"/>
      <c r="FF71" s="436"/>
      <c r="FG71" s="436"/>
      <c r="FH71" s="436"/>
      <c r="FI71" s="436"/>
      <c r="FJ71" s="436"/>
      <c r="FK71" s="436"/>
      <c r="FL71" s="436"/>
      <c r="FM71" s="436"/>
      <c r="FN71" s="436"/>
      <c r="FO71" s="436"/>
      <c r="FP71" s="436"/>
      <c r="FQ71" s="436"/>
      <c r="FR71" s="436"/>
      <c r="FS71" s="436"/>
      <c r="FT71" s="436"/>
      <c r="FU71" s="436"/>
      <c r="FV71" s="436"/>
      <c r="FW71" s="436"/>
      <c r="FX71" s="436"/>
      <c r="FY71" s="436"/>
      <c r="FZ71" s="436"/>
      <c r="GA71" s="436"/>
      <c r="GB71" s="436"/>
      <c r="GC71" s="436"/>
      <c r="GD71" s="436"/>
      <c r="GE71" s="436"/>
      <c r="GF71" s="436"/>
      <c r="GG71" s="436"/>
      <c r="GH71" s="436"/>
      <c r="GI71" s="436"/>
      <c r="GJ71" s="436"/>
      <c r="GK71" s="436"/>
      <c r="GL71" s="436"/>
      <c r="GM71" s="436"/>
      <c r="GN71" s="436"/>
      <c r="GO71" s="436"/>
      <c r="GP71" s="436"/>
      <c r="GQ71" s="436"/>
      <c r="GR71" s="436"/>
      <c r="GS71" s="436"/>
      <c r="GT71" s="436"/>
      <c r="GU71" s="436"/>
      <c r="GV71" s="436"/>
      <c r="GW71" s="436"/>
      <c r="GX71" s="436"/>
      <c r="GY71" s="436"/>
      <c r="GZ71" s="436"/>
      <c r="HA71" s="436"/>
      <c r="HB71" s="436"/>
      <c r="HC71" s="436"/>
      <c r="HD71" s="436"/>
      <c r="HE71" s="436"/>
      <c r="HF71" s="436"/>
      <c r="HG71" s="436"/>
      <c r="HH71" s="436"/>
      <c r="HI71" s="436"/>
      <c r="HJ71" s="436"/>
      <c r="HK71" s="436"/>
      <c r="HL71" s="436"/>
      <c r="HM71" s="436"/>
      <c r="HN71" s="436"/>
      <c r="HO71" s="436"/>
      <c r="HP71" s="436"/>
      <c r="HQ71" s="436"/>
      <c r="HR71" s="436"/>
      <c r="HS71" s="436"/>
      <c r="HT71" s="436"/>
      <c r="HU71" s="436"/>
      <c r="HV71" s="436"/>
      <c r="HW71" s="436"/>
      <c r="HX71" s="436"/>
      <c r="HY71" s="436"/>
      <c r="HZ71" s="436"/>
      <c r="IA71" s="436"/>
      <c r="IB71" s="436"/>
      <c r="IC71" s="436"/>
      <c r="ID71" s="436"/>
      <c r="IE71" s="436"/>
      <c r="IF71" s="436"/>
      <c r="IG71" s="436"/>
      <c r="IH71" s="436"/>
      <c r="II71" s="436"/>
      <c r="IJ71" s="436"/>
      <c r="IK71" s="436"/>
      <c r="IL71" s="436"/>
      <c r="IM71" s="436"/>
      <c r="IN71" s="436"/>
      <c r="IO71" s="436"/>
      <c r="IP71" s="436"/>
      <c r="IQ71" s="436"/>
      <c r="IR71" s="436"/>
      <c r="IS71" s="436"/>
      <c r="IT71" s="436"/>
      <c r="IU71" s="436"/>
      <c r="IV71" s="436"/>
    </row>
    <row r="72" spans="1:256" s="164" customFormat="1">
      <c r="A72" s="430"/>
      <c r="B72" s="430"/>
      <c r="C72" s="430"/>
      <c r="D72" s="430"/>
      <c r="E72" s="430"/>
      <c r="F72" s="430"/>
      <c r="G72" s="430"/>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184"/>
      <c r="AS72" s="184"/>
      <c r="AT72" s="184"/>
      <c r="AU72" s="184"/>
      <c r="AV72" s="184"/>
      <c r="AW72" s="184"/>
      <c r="AX72" s="184"/>
      <c r="AY72" s="184"/>
      <c r="AZ72" s="184"/>
      <c r="BA72" s="184"/>
      <c r="BB72" s="184"/>
      <c r="BC72" s="430"/>
      <c r="BD72" s="430"/>
      <c r="BE72" s="430"/>
      <c r="BF72" s="430"/>
      <c r="BG72" s="430"/>
      <c r="BH72" s="430"/>
      <c r="BI72" s="430"/>
      <c r="BJ72" s="430"/>
      <c r="BK72" s="184"/>
      <c r="BL72" s="184"/>
      <c r="BM72" s="184"/>
      <c r="BN72" s="184"/>
      <c r="BO72" s="184"/>
      <c r="BP72" s="184"/>
      <c r="BQ72" s="184"/>
      <c r="BR72" s="184"/>
      <c r="BS72" s="430"/>
      <c r="BT72" s="430"/>
      <c r="BU72" s="430"/>
      <c r="BV72" s="430"/>
      <c r="BW72" s="430"/>
      <c r="BX72" s="430"/>
      <c r="BY72" s="430"/>
      <c r="BZ72" s="1181"/>
      <c r="CA72" s="1181"/>
      <c r="CB72" s="1181"/>
      <c r="CC72" s="1181"/>
      <c r="CD72" s="1181"/>
      <c r="CE72" s="1181"/>
      <c r="CF72" s="1181"/>
      <c r="CG72" s="1181"/>
      <c r="CH72" s="1181"/>
      <c r="CI72" s="1181"/>
      <c r="CJ72" s="1181"/>
      <c r="CK72" s="1181"/>
      <c r="CL72" s="1181"/>
      <c r="CM72" s="1181"/>
      <c r="CN72" s="1181"/>
      <c r="CO72" s="1181"/>
      <c r="CP72" s="1181"/>
      <c r="CQ72" s="1181"/>
      <c r="CR72" s="185"/>
      <c r="CS72" s="185"/>
      <c r="CT72" s="185"/>
      <c r="CU72" s="185"/>
      <c r="CV72" s="185"/>
      <c r="CW72" s="185"/>
      <c r="CX72" s="199"/>
      <c r="CY72" s="430"/>
      <c r="CZ72" s="430"/>
      <c r="DA72" s="430"/>
      <c r="DB72" s="430"/>
      <c r="DC72" s="430"/>
      <c r="DD72" s="430"/>
      <c r="DE72" s="430"/>
      <c r="DF72" s="436"/>
      <c r="DG72" s="436"/>
      <c r="DH72" s="436"/>
      <c r="DI72" s="436"/>
      <c r="DJ72" s="436"/>
      <c r="DK72" s="436"/>
      <c r="DL72" s="436"/>
      <c r="DM72" s="436"/>
      <c r="DN72" s="436"/>
      <c r="DO72" s="436"/>
      <c r="DP72" s="436"/>
      <c r="DQ72" s="436"/>
      <c r="DR72" s="436"/>
      <c r="DS72" s="436"/>
      <c r="DT72" s="436"/>
      <c r="DU72" s="436"/>
      <c r="DV72" s="436"/>
      <c r="DW72" s="436"/>
      <c r="DX72" s="436"/>
      <c r="DY72" s="436"/>
      <c r="DZ72" s="436"/>
      <c r="EA72" s="436"/>
      <c r="EB72" s="436"/>
      <c r="EC72" s="436"/>
      <c r="ED72" s="436"/>
      <c r="EE72" s="436"/>
      <c r="EF72" s="436"/>
      <c r="EG72" s="436"/>
      <c r="EH72" s="436"/>
      <c r="EI72" s="436"/>
      <c r="EJ72" s="436"/>
      <c r="EK72" s="436"/>
      <c r="EL72" s="436"/>
      <c r="EM72" s="436"/>
      <c r="EN72" s="436"/>
      <c r="EO72" s="436"/>
      <c r="EP72" s="436"/>
      <c r="EQ72" s="436"/>
      <c r="ER72" s="436"/>
      <c r="ES72" s="436"/>
      <c r="ET72" s="436"/>
      <c r="EU72" s="436"/>
      <c r="EV72" s="436"/>
      <c r="EW72" s="436"/>
      <c r="EX72" s="436"/>
      <c r="EY72" s="436"/>
      <c r="EZ72" s="436"/>
      <c r="FA72" s="436"/>
      <c r="FB72" s="436"/>
      <c r="FC72" s="436"/>
      <c r="FD72" s="436"/>
      <c r="FE72" s="436"/>
      <c r="FF72" s="436"/>
      <c r="FG72" s="436"/>
      <c r="FH72" s="436"/>
      <c r="FI72" s="436"/>
      <c r="FJ72" s="436"/>
      <c r="FK72" s="436"/>
      <c r="FL72" s="436"/>
      <c r="FM72" s="436"/>
      <c r="FN72" s="436"/>
      <c r="FO72" s="436"/>
      <c r="FP72" s="436"/>
      <c r="FQ72" s="436"/>
      <c r="FR72" s="436"/>
      <c r="FS72" s="436"/>
      <c r="FT72" s="436"/>
      <c r="FU72" s="436"/>
      <c r="FV72" s="436"/>
      <c r="FW72" s="436"/>
      <c r="FX72" s="436"/>
      <c r="FY72" s="436"/>
      <c r="FZ72" s="436"/>
      <c r="GA72" s="436"/>
      <c r="GB72" s="436"/>
      <c r="GC72" s="436"/>
      <c r="GD72" s="436"/>
      <c r="GE72" s="436"/>
      <c r="GF72" s="436"/>
      <c r="GG72" s="436"/>
      <c r="GH72" s="436"/>
      <c r="GI72" s="436"/>
      <c r="GJ72" s="436"/>
      <c r="GK72" s="436"/>
      <c r="GL72" s="436"/>
      <c r="GM72" s="436"/>
      <c r="GN72" s="436"/>
      <c r="GO72" s="436"/>
      <c r="GP72" s="436"/>
      <c r="GQ72" s="436"/>
      <c r="GR72" s="436"/>
      <c r="GS72" s="436"/>
      <c r="GT72" s="436"/>
      <c r="GU72" s="436"/>
      <c r="GV72" s="436"/>
      <c r="GW72" s="436"/>
      <c r="GX72" s="436"/>
      <c r="GY72" s="436"/>
      <c r="GZ72" s="436"/>
      <c r="HA72" s="436"/>
      <c r="HB72" s="436"/>
      <c r="HC72" s="436"/>
      <c r="HD72" s="436"/>
      <c r="HE72" s="436"/>
      <c r="HF72" s="436"/>
      <c r="HG72" s="436"/>
      <c r="HH72" s="436"/>
      <c r="HI72" s="436"/>
      <c r="HJ72" s="436"/>
      <c r="HK72" s="436"/>
      <c r="HL72" s="436"/>
      <c r="HM72" s="436"/>
      <c r="HN72" s="436"/>
      <c r="HO72" s="436"/>
      <c r="HP72" s="436"/>
      <c r="HQ72" s="436"/>
      <c r="HR72" s="436"/>
      <c r="HS72" s="436"/>
      <c r="HT72" s="436"/>
      <c r="HU72" s="436"/>
      <c r="HV72" s="436"/>
      <c r="HW72" s="436"/>
      <c r="HX72" s="436"/>
      <c r="HY72" s="436"/>
      <c r="HZ72" s="436"/>
      <c r="IA72" s="436"/>
      <c r="IB72" s="436"/>
      <c r="IC72" s="436"/>
      <c r="ID72" s="436"/>
      <c r="IE72" s="436"/>
      <c r="IF72" s="436"/>
      <c r="IG72" s="436"/>
      <c r="IH72" s="436"/>
      <c r="II72" s="436"/>
      <c r="IJ72" s="436"/>
      <c r="IK72" s="436"/>
      <c r="IL72" s="436"/>
      <c r="IM72" s="436"/>
      <c r="IN72" s="436"/>
      <c r="IO72" s="436"/>
      <c r="IP72" s="436"/>
      <c r="IQ72" s="436"/>
      <c r="IR72" s="436"/>
      <c r="IS72" s="436"/>
      <c r="IT72" s="436"/>
      <c r="IU72" s="436"/>
      <c r="IV72" s="436"/>
    </row>
    <row r="73" spans="1:256" s="164" customFormat="1">
      <c r="A73" s="430"/>
      <c r="B73" s="430"/>
      <c r="C73" s="430"/>
      <c r="D73" s="430"/>
      <c r="E73" s="430"/>
      <c r="F73" s="430"/>
      <c r="G73" s="430"/>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c r="AO73" s="430"/>
      <c r="AP73" s="430"/>
      <c r="AQ73" s="430"/>
      <c r="AR73" s="184"/>
      <c r="AS73" s="184"/>
      <c r="AT73" s="184"/>
      <c r="AU73" s="184"/>
      <c r="AV73" s="184"/>
      <c r="AW73" s="184"/>
      <c r="AX73" s="184"/>
      <c r="AY73" s="184"/>
      <c r="AZ73" s="184"/>
      <c r="BA73" s="184"/>
      <c r="BB73" s="184"/>
      <c r="BC73" s="430"/>
      <c r="BD73" s="430"/>
      <c r="BE73" s="430"/>
      <c r="BF73" s="430"/>
      <c r="BG73" s="430"/>
      <c r="BH73" s="430"/>
      <c r="BI73" s="430"/>
      <c r="BJ73" s="430"/>
      <c r="BK73" s="184"/>
      <c r="BL73" s="184"/>
      <c r="BM73" s="184"/>
      <c r="BN73" s="184"/>
      <c r="BO73" s="184"/>
      <c r="BP73" s="184"/>
      <c r="BQ73" s="184"/>
      <c r="BR73" s="184"/>
      <c r="BS73" s="430"/>
      <c r="BT73" s="430"/>
      <c r="BU73" s="430"/>
      <c r="BV73" s="430"/>
      <c r="BW73" s="430"/>
      <c r="BX73" s="430"/>
      <c r="BY73" s="430"/>
      <c r="BZ73" s="1181"/>
      <c r="CA73" s="1181"/>
      <c r="CB73" s="1181"/>
      <c r="CC73" s="1181"/>
      <c r="CD73" s="1181"/>
      <c r="CE73" s="1181"/>
      <c r="CF73" s="1181"/>
      <c r="CG73" s="1181"/>
      <c r="CH73" s="1181"/>
      <c r="CI73" s="1181"/>
      <c r="CJ73" s="1181"/>
      <c r="CK73" s="1181"/>
      <c r="CL73" s="1181"/>
      <c r="CM73" s="1181"/>
      <c r="CN73" s="1181"/>
      <c r="CO73" s="1181"/>
      <c r="CP73" s="1181"/>
      <c r="CQ73" s="1181"/>
      <c r="CR73" s="185"/>
      <c r="CS73" s="185"/>
      <c r="CT73" s="185"/>
      <c r="CU73" s="185"/>
      <c r="CV73" s="185"/>
      <c r="CW73" s="185"/>
      <c r="CX73" s="199"/>
      <c r="CY73" s="430"/>
      <c r="CZ73" s="430"/>
      <c r="DA73" s="430"/>
      <c r="DB73" s="430"/>
      <c r="DC73" s="430"/>
      <c r="DD73" s="430"/>
      <c r="DE73" s="430"/>
      <c r="DF73" s="436"/>
      <c r="DG73" s="436"/>
      <c r="DH73" s="436"/>
      <c r="DI73" s="436"/>
      <c r="DJ73" s="436"/>
      <c r="DK73" s="436"/>
      <c r="DL73" s="436"/>
      <c r="DM73" s="436"/>
      <c r="DN73" s="436"/>
      <c r="DO73" s="436"/>
      <c r="DP73" s="436"/>
      <c r="DQ73" s="436"/>
      <c r="DR73" s="436"/>
      <c r="DS73" s="436"/>
      <c r="DT73" s="436"/>
      <c r="DU73" s="436"/>
      <c r="DV73" s="436"/>
      <c r="DW73" s="436"/>
      <c r="DX73" s="436"/>
      <c r="DY73" s="436"/>
      <c r="DZ73" s="436"/>
      <c r="EA73" s="436"/>
      <c r="EB73" s="436"/>
      <c r="EC73" s="436"/>
      <c r="ED73" s="436"/>
      <c r="EE73" s="436"/>
      <c r="EF73" s="436"/>
      <c r="EG73" s="436"/>
      <c r="EH73" s="436"/>
      <c r="EI73" s="436"/>
      <c r="EJ73" s="436"/>
      <c r="EK73" s="436"/>
      <c r="EL73" s="436"/>
      <c r="EM73" s="436"/>
      <c r="EN73" s="436"/>
      <c r="EO73" s="436"/>
      <c r="EP73" s="436"/>
      <c r="EQ73" s="436"/>
      <c r="ER73" s="436"/>
      <c r="ES73" s="436"/>
      <c r="ET73" s="436"/>
      <c r="EU73" s="436"/>
      <c r="EV73" s="436"/>
      <c r="EW73" s="436"/>
      <c r="EX73" s="436"/>
      <c r="EY73" s="436"/>
      <c r="EZ73" s="436"/>
      <c r="FA73" s="436"/>
      <c r="FB73" s="436"/>
      <c r="FC73" s="436"/>
      <c r="FD73" s="436"/>
      <c r="FE73" s="436"/>
      <c r="FF73" s="436"/>
      <c r="FG73" s="436"/>
      <c r="FH73" s="436"/>
      <c r="FI73" s="436"/>
      <c r="FJ73" s="436"/>
      <c r="FK73" s="436"/>
      <c r="FL73" s="436"/>
      <c r="FM73" s="436"/>
      <c r="FN73" s="436"/>
      <c r="FO73" s="436"/>
      <c r="FP73" s="436"/>
      <c r="FQ73" s="436"/>
      <c r="FR73" s="436"/>
      <c r="FS73" s="436"/>
      <c r="FT73" s="436"/>
      <c r="FU73" s="436"/>
      <c r="FV73" s="436"/>
      <c r="FW73" s="436"/>
      <c r="FX73" s="436"/>
      <c r="FY73" s="436"/>
      <c r="FZ73" s="436"/>
      <c r="GA73" s="436"/>
      <c r="GB73" s="436"/>
      <c r="GC73" s="436"/>
      <c r="GD73" s="436"/>
      <c r="GE73" s="436"/>
      <c r="GF73" s="436"/>
      <c r="GG73" s="436"/>
      <c r="GH73" s="436"/>
      <c r="GI73" s="436"/>
      <c r="GJ73" s="436"/>
      <c r="GK73" s="436"/>
      <c r="GL73" s="436"/>
      <c r="GM73" s="436"/>
      <c r="GN73" s="436"/>
      <c r="GO73" s="436"/>
      <c r="GP73" s="436"/>
      <c r="GQ73" s="436"/>
      <c r="GR73" s="436"/>
      <c r="GS73" s="436"/>
      <c r="GT73" s="436"/>
      <c r="GU73" s="436"/>
      <c r="GV73" s="436"/>
      <c r="GW73" s="436"/>
      <c r="GX73" s="436"/>
      <c r="GY73" s="436"/>
      <c r="GZ73" s="436"/>
      <c r="HA73" s="436"/>
      <c r="HB73" s="436"/>
      <c r="HC73" s="436"/>
      <c r="HD73" s="436"/>
      <c r="HE73" s="436"/>
      <c r="HF73" s="436"/>
      <c r="HG73" s="436"/>
      <c r="HH73" s="436"/>
      <c r="HI73" s="436"/>
      <c r="HJ73" s="436"/>
      <c r="HK73" s="436"/>
      <c r="HL73" s="436"/>
      <c r="HM73" s="436"/>
      <c r="HN73" s="436"/>
      <c r="HO73" s="436"/>
      <c r="HP73" s="436"/>
      <c r="HQ73" s="436"/>
      <c r="HR73" s="436"/>
      <c r="HS73" s="436"/>
      <c r="HT73" s="436"/>
      <c r="HU73" s="436"/>
      <c r="HV73" s="436"/>
      <c r="HW73" s="436"/>
      <c r="HX73" s="436"/>
      <c r="HY73" s="436"/>
      <c r="HZ73" s="436"/>
      <c r="IA73" s="436"/>
      <c r="IB73" s="436"/>
      <c r="IC73" s="436"/>
      <c r="ID73" s="436"/>
      <c r="IE73" s="436"/>
      <c r="IF73" s="436"/>
      <c r="IG73" s="436"/>
      <c r="IH73" s="436"/>
      <c r="II73" s="436"/>
      <c r="IJ73" s="436"/>
      <c r="IK73" s="436"/>
      <c r="IL73" s="436"/>
      <c r="IM73" s="436"/>
      <c r="IN73" s="436"/>
      <c r="IO73" s="436"/>
      <c r="IP73" s="436"/>
      <c r="IQ73" s="436"/>
      <c r="IR73" s="436"/>
      <c r="IS73" s="436"/>
      <c r="IT73" s="436"/>
      <c r="IU73" s="436"/>
      <c r="IV73" s="436"/>
    </row>
    <row r="74" spans="1:256" s="164" customFormat="1" ht="15.75">
      <c r="A74" s="430"/>
      <c r="B74" s="430"/>
      <c r="C74" s="430"/>
      <c r="D74" s="430"/>
      <c r="E74" s="430"/>
      <c r="F74" s="430"/>
      <c r="G74" s="430"/>
      <c r="H74" s="430"/>
      <c r="I74" s="430"/>
      <c r="J74" s="430"/>
      <c r="K74" s="430"/>
      <c r="L74" s="430"/>
      <c r="M74" s="430"/>
      <c r="N74" s="430"/>
      <c r="O74" s="430"/>
      <c r="P74" s="430"/>
      <c r="Q74" s="430"/>
      <c r="R74" s="430"/>
      <c r="S74" s="430"/>
      <c r="T74" s="430"/>
      <c r="U74" s="430"/>
      <c r="V74" s="430"/>
      <c r="W74" s="430"/>
      <c r="X74" s="430"/>
      <c r="Y74" s="1184"/>
      <c r="Z74" s="1184"/>
      <c r="AA74" s="1184"/>
      <c r="AB74" s="1184"/>
      <c r="AC74" s="1184"/>
      <c r="AD74" s="1184"/>
      <c r="AE74" s="1184"/>
      <c r="AF74" s="1184"/>
      <c r="AG74" s="1184"/>
      <c r="AH74" s="1184"/>
      <c r="AI74" s="1184"/>
      <c r="AJ74" s="1184"/>
      <c r="AK74" s="1184"/>
      <c r="AL74" s="1184"/>
      <c r="AM74" s="1184"/>
      <c r="AN74" s="1184"/>
      <c r="AO74" s="1184"/>
      <c r="AP74" s="1184"/>
      <c r="AQ74" s="1184"/>
      <c r="AR74" s="1184"/>
      <c r="AS74" s="1184"/>
      <c r="AT74" s="1184"/>
      <c r="AU74" s="1184"/>
      <c r="AV74" s="1184"/>
      <c r="AW74" s="1184"/>
      <c r="AX74" s="1184"/>
      <c r="AY74" s="1184"/>
      <c r="AZ74" s="1184"/>
      <c r="BA74" s="429"/>
      <c r="BB74" s="429"/>
      <c r="BC74" s="429"/>
      <c r="BD74" s="1183"/>
      <c r="BE74" s="1183"/>
      <c r="BF74" s="1183"/>
      <c r="BG74" s="1183"/>
      <c r="BH74" s="1183"/>
      <c r="BI74" s="1183"/>
      <c r="BJ74" s="1183"/>
      <c r="BK74" s="1183"/>
      <c r="BL74" s="1183"/>
      <c r="BM74" s="1183"/>
      <c r="BN74" s="1183"/>
      <c r="BO74" s="1183"/>
      <c r="BP74" s="184"/>
      <c r="BQ74" s="184"/>
      <c r="BR74" s="184"/>
      <c r="BS74" s="430"/>
      <c r="BT74" s="430"/>
      <c r="BU74" s="430"/>
      <c r="BV74" s="430"/>
      <c r="BW74" s="430"/>
      <c r="BX74" s="430"/>
      <c r="BY74" s="430"/>
      <c r="BZ74" s="1181"/>
      <c r="CA74" s="1181"/>
      <c r="CB74" s="1181"/>
      <c r="CC74" s="1181"/>
      <c r="CD74" s="1181"/>
      <c r="CE74" s="1181"/>
      <c r="CF74" s="1181"/>
      <c r="CG74" s="1181"/>
      <c r="CH74" s="1181"/>
      <c r="CI74" s="1181"/>
      <c r="CJ74" s="1181"/>
      <c r="CK74" s="1181"/>
      <c r="CL74" s="1181"/>
      <c r="CM74" s="1181"/>
      <c r="CN74" s="1181"/>
      <c r="CO74" s="1181"/>
      <c r="CP74" s="1181"/>
      <c r="CQ74" s="1181"/>
      <c r="CR74" s="430"/>
      <c r="CS74" s="430"/>
      <c r="CT74" s="430"/>
      <c r="CU74" s="430"/>
      <c r="CV74" s="430"/>
      <c r="CW74" s="430"/>
      <c r="CX74" s="205"/>
      <c r="CY74" s="430"/>
      <c r="CZ74" s="430"/>
      <c r="DA74" s="430"/>
      <c r="DB74" s="430"/>
      <c r="DC74" s="430"/>
      <c r="DD74" s="430"/>
      <c r="DE74" s="430"/>
      <c r="DF74" s="436"/>
      <c r="DG74" s="436"/>
      <c r="DH74" s="436"/>
      <c r="DI74" s="436"/>
      <c r="DJ74" s="436"/>
      <c r="DK74" s="436"/>
      <c r="DL74" s="436"/>
      <c r="DM74" s="436"/>
      <c r="DN74" s="436"/>
      <c r="DO74" s="436"/>
      <c r="DP74" s="436"/>
      <c r="DQ74" s="436"/>
      <c r="DR74" s="436"/>
      <c r="DS74" s="436"/>
      <c r="DT74" s="436"/>
      <c r="DU74" s="436"/>
      <c r="DV74" s="436"/>
      <c r="DW74" s="436"/>
      <c r="DX74" s="436"/>
      <c r="DY74" s="436"/>
      <c r="DZ74" s="436"/>
      <c r="EA74" s="436"/>
      <c r="EB74" s="436"/>
      <c r="EC74" s="436"/>
      <c r="ED74" s="436"/>
      <c r="EE74" s="436"/>
      <c r="EF74" s="436"/>
      <c r="EG74" s="436"/>
      <c r="EH74" s="436"/>
      <c r="EI74" s="436"/>
      <c r="EJ74" s="436"/>
      <c r="EK74" s="436"/>
      <c r="EL74" s="436"/>
      <c r="EM74" s="436"/>
      <c r="EN74" s="436"/>
      <c r="EO74" s="436"/>
      <c r="EP74" s="436"/>
      <c r="EQ74" s="436"/>
      <c r="ER74" s="436"/>
      <c r="ES74" s="436"/>
      <c r="ET74" s="436"/>
      <c r="EU74" s="436"/>
      <c r="EV74" s="436"/>
      <c r="EW74" s="436"/>
      <c r="EX74" s="436"/>
      <c r="EY74" s="436"/>
      <c r="EZ74" s="436"/>
      <c r="FA74" s="436"/>
      <c r="FB74" s="436"/>
      <c r="FC74" s="436"/>
      <c r="FD74" s="436"/>
      <c r="FE74" s="436"/>
      <c r="FF74" s="436"/>
      <c r="FG74" s="436"/>
      <c r="FH74" s="436"/>
      <c r="FI74" s="436"/>
      <c r="FJ74" s="436"/>
      <c r="FK74" s="436"/>
      <c r="FL74" s="436"/>
      <c r="FM74" s="436"/>
      <c r="FN74" s="436"/>
      <c r="FO74" s="436"/>
      <c r="FP74" s="436"/>
      <c r="FQ74" s="436"/>
      <c r="FR74" s="436"/>
      <c r="FS74" s="436"/>
      <c r="FT74" s="436"/>
      <c r="FU74" s="436"/>
      <c r="FV74" s="436"/>
      <c r="FW74" s="436"/>
      <c r="FX74" s="436"/>
      <c r="FY74" s="436"/>
      <c r="FZ74" s="436"/>
      <c r="GA74" s="436"/>
      <c r="GB74" s="436"/>
      <c r="GC74" s="436"/>
      <c r="GD74" s="436"/>
      <c r="GE74" s="436"/>
      <c r="GF74" s="436"/>
      <c r="GG74" s="436"/>
      <c r="GH74" s="436"/>
      <c r="GI74" s="436"/>
      <c r="GJ74" s="436"/>
      <c r="GK74" s="436"/>
      <c r="GL74" s="436"/>
      <c r="GM74" s="436"/>
      <c r="GN74" s="436"/>
      <c r="GO74" s="436"/>
      <c r="GP74" s="436"/>
      <c r="GQ74" s="436"/>
      <c r="GR74" s="436"/>
      <c r="GS74" s="436"/>
      <c r="GT74" s="436"/>
      <c r="GU74" s="436"/>
      <c r="GV74" s="436"/>
      <c r="GW74" s="436"/>
      <c r="GX74" s="436"/>
      <c r="GY74" s="436"/>
      <c r="GZ74" s="436"/>
      <c r="HA74" s="436"/>
      <c r="HB74" s="436"/>
      <c r="HC74" s="436"/>
      <c r="HD74" s="436"/>
      <c r="HE74" s="436"/>
      <c r="HF74" s="436"/>
      <c r="HG74" s="436"/>
      <c r="HH74" s="436"/>
      <c r="HI74" s="436"/>
      <c r="HJ74" s="436"/>
      <c r="HK74" s="436"/>
      <c r="HL74" s="436"/>
      <c r="HM74" s="436"/>
      <c r="HN74" s="436"/>
      <c r="HO74" s="436"/>
      <c r="HP74" s="436"/>
      <c r="HQ74" s="436"/>
      <c r="HR74" s="436"/>
      <c r="HS74" s="436"/>
      <c r="HT74" s="436"/>
      <c r="HU74" s="436"/>
      <c r="HV74" s="436"/>
      <c r="HW74" s="436"/>
      <c r="HX74" s="436"/>
      <c r="HY74" s="436"/>
      <c r="HZ74" s="436"/>
      <c r="IA74" s="436"/>
      <c r="IB74" s="436"/>
      <c r="IC74" s="436"/>
      <c r="ID74" s="436"/>
      <c r="IE74" s="436"/>
      <c r="IF74" s="436"/>
      <c r="IG74" s="436"/>
      <c r="IH74" s="436"/>
      <c r="II74" s="436"/>
      <c r="IJ74" s="436"/>
      <c r="IK74" s="436"/>
      <c r="IL74" s="436"/>
      <c r="IM74" s="436"/>
      <c r="IN74" s="436"/>
      <c r="IO74" s="436"/>
      <c r="IP74" s="436"/>
      <c r="IQ74" s="436"/>
      <c r="IR74" s="436"/>
      <c r="IS74" s="436"/>
      <c r="IT74" s="436"/>
      <c r="IU74" s="436"/>
      <c r="IV74" s="436"/>
    </row>
    <row r="75" spans="1:256" s="164" customFormat="1" ht="15.75">
      <c r="A75" s="430"/>
      <c r="B75" s="430"/>
      <c r="C75" s="430"/>
      <c r="D75" s="430"/>
      <c r="E75" s="430"/>
      <c r="F75" s="430"/>
      <c r="G75" s="430"/>
      <c r="H75" s="430"/>
      <c r="I75" s="430"/>
      <c r="J75" s="430"/>
      <c r="K75" s="430"/>
      <c r="L75" s="430"/>
      <c r="M75" s="430"/>
      <c r="N75" s="430"/>
      <c r="O75" s="430"/>
      <c r="P75" s="430"/>
      <c r="Q75" s="430"/>
      <c r="R75" s="430"/>
      <c r="S75" s="430"/>
      <c r="T75" s="430"/>
      <c r="U75" s="430"/>
      <c r="V75" s="430"/>
      <c r="W75" s="430"/>
      <c r="X75" s="430"/>
      <c r="Y75" s="1184"/>
      <c r="Z75" s="1184"/>
      <c r="AA75" s="1184"/>
      <c r="AB75" s="1184"/>
      <c r="AC75" s="1184"/>
      <c r="AD75" s="1184"/>
      <c r="AE75" s="1184"/>
      <c r="AF75" s="1184"/>
      <c r="AG75" s="1184"/>
      <c r="AH75" s="1184"/>
      <c r="AI75" s="1184"/>
      <c r="AJ75" s="1184"/>
      <c r="AK75" s="1184"/>
      <c r="AL75" s="1184"/>
      <c r="AM75" s="1184"/>
      <c r="AN75" s="1184"/>
      <c r="AO75" s="1184"/>
      <c r="AP75" s="1184"/>
      <c r="AQ75" s="1184"/>
      <c r="AR75" s="1184"/>
      <c r="AS75" s="1184"/>
      <c r="AT75" s="1184"/>
      <c r="AU75" s="1184"/>
      <c r="AV75" s="1184"/>
      <c r="AW75" s="1184"/>
      <c r="AX75" s="1184"/>
      <c r="AY75" s="1184"/>
      <c r="AZ75" s="1184"/>
      <c r="BA75" s="429"/>
      <c r="BB75" s="429"/>
      <c r="BC75" s="429"/>
      <c r="BD75" s="1183"/>
      <c r="BE75" s="1183"/>
      <c r="BF75" s="1183"/>
      <c r="BG75" s="1183"/>
      <c r="BH75" s="1183"/>
      <c r="BI75" s="1183"/>
      <c r="BJ75" s="1183"/>
      <c r="BK75" s="1183"/>
      <c r="BL75" s="1183"/>
      <c r="BM75" s="1183"/>
      <c r="BN75" s="1183"/>
      <c r="BO75" s="1183"/>
      <c r="BP75" s="184"/>
      <c r="BQ75" s="184"/>
      <c r="BR75" s="184"/>
      <c r="BS75" s="430"/>
      <c r="BT75" s="430"/>
      <c r="BU75" s="430"/>
      <c r="BV75" s="430"/>
      <c r="BW75" s="430"/>
      <c r="BX75" s="430"/>
      <c r="BY75" s="430"/>
      <c r="BZ75" s="1181"/>
      <c r="CA75" s="1181"/>
      <c r="CB75" s="1181"/>
      <c r="CC75" s="1181"/>
      <c r="CD75" s="1181"/>
      <c r="CE75" s="1181"/>
      <c r="CF75" s="1181"/>
      <c r="CG75" s="1181"/>
      <c r="CH75" s="1181"/>
      <c r="CI75" s="1181"/>
      <c r="CJ75" s="1181"/>
      <c r="CK75" s="1181"/>
      <c r="CL75" s="1181"/>
      <c r="CM75" s="1181"/>
      <c r="CN75" s="1181"/>
      <c r="CO75" s="1181"/>
      <c r="CP75" s="1181"/>
      <c r="CQ75" s="1181"/>
      <c r="CR75" s="430"/>
      <c r="CS75" s="430"/>
      <c r="CT75" s="430"/>
      <c r="CU75" s="430"/>
      <c r="CV75" s="430"/>
      <c r="CW75" s="430"/>
      <c r="CX75" s="206"/>
      <c r="CY75" s="430"/>
      <c r="CZ75" s="430"/>
      <c r="DA75" s="430"/>
      <c r="DB75" s="430"/>
      <c r="DC75" s="430"/>
      <c r="DD75" s="430"/>
      <c r="DE75" s="430"/>
      <c r="DF75" s="436"/>
      <c r="DG75" s="436"/>
      <c r="DH75" s="436"/>
      <c r="DI75" s="436"/>
      <c r="DJ75" s="436"/>
      <c r="DK75" s="436"/>
      <c r="DL75" s="436"/>
      <c r="DM75" s="436"/>
      <c r="DN75" s="436"/>
      <c r="DO75" s="436"/>
      <c r="DP75" s="436"/>
      <c r="DQ75" s="436"/>
      <c r="DR75" s="436"/>
      <c r="DS75" s="436"/>
      <c r="DT75" s="436"/>
      <c r="DU75" s="436"/>
      <c r="DV75" s="436"/>
      <c r="DW75" s="436"/>
      <c r="DX75" s="436"/>
      <c r="DY75" s="436"/>
      <c r="DZ75" s="436"/>
      <c r="EA75" s="436"/>
      <c r="EB75" s="436"/>
      <c r="EC75" s="436"/>
      <c r="ED75" s="436"/>
      <c r="EE75" s="436"/>
      <c r="EF75" s="436"/>
      <c r="EG75" s="436"/>
      <c r="EH75" s="436"/>
      <c r="EI75" s="436"/>
      <c r="EJ75" s="436"/>
      <c r="EK75" s="436"/>
      <c r="EL75" s="436"/>
      <c r="EM75" s="436"/>
      <c r="EN75" s="436"/>
      <c r="EO75" s="436"/>
      <c r="EP75" s="436"/>
      <c r="EQ75" s="436"/>
      <c r="ER75" s="436"/>
      <c r="ES75" s="436"/>
      <c r="ET75" s="436"/>
      <c r="EU75" s="436"/>
      <c r="EV75" s="436"/>
      <c r="EW75" s="436"/>
      <c r="EX75" s="436"/>
      <c r="EY75" s="436"/>
      <c r="EZ75" s="436"/>
      <c r="FA75" s="436"/>
      <c r="FB75" s="436"/>
      <c r="FC75" s="436"/>
      <c r="FD75" s="436"/>
      <c r="FE75" s="436"/>
      <c r="FF75" s="436"/>
      <c r="FG75" s="436"/>
      <c r="FH75" s="436"/>
      <c r="FI75" s="436"/>
      <c r="FJ75" s="436"/>
      <c r="FK75" s="436"/>
      <c r="FL75" s="436"/>
      <c r="FM75" s="436"/>
      <c r="FN75" s="436"/>
      <c r="FO75" s="436"/>
      <c r="FP75" s="436"/>
      <c r="FQ75" s="436"/>
      <c r="FR75" s="436"/>
      <c r="FS75" s="436"/>
      <c r="FT75" s="436"/>
      <c r="FU75" s="436"/>
      <c r="FV75" s="436"/>
      <c r="FW75" s="436"/>
      <c r="FX75" s="436"/>
      <c r="FY75" s="436"/>
      <c r="FZ75" s="436"/>
      <c r="GA75" s="436"/>
      <c r="GB75" s="436"/>
      <c r="GC75" s="436"/>
      <c r="GD75" s="436"/>
      <c r="GE75" s="436"/>
      <c r="GF75" s="436"/>
      <c r="GG75" s="436"/>
      <c r="GH75" s="436"/>
      <c r="GI75" s="436"/>
      <c r="GJ75" s="436"/>
      <c r="GK75" s="436"/>
      <c r="GL75" s="436"/>
      <c r="GM75" s="436"/>
      <c r="GN75" s="436"/>
      <c r="GO75" s="436"/>
      <c r="GP75" s="436"/>
      <c r="GQ75" s="436"/>
      <c r="GR75" s="436"/>
      <c r="GS75" s="436"/>
      <c r="GT75" s="436"/>
      <c r="GU75" s="436"/>
      <c r="GV75" s="436"/>
      <c r="GW75" s="436"/>
      <c r="GX75" s="436"/>
      <c r="GY75" s="436"/>
      <c r="GZ75" s="436"/>
      <c r="HA75" s="436"/>
      <c r="HB75" s="436"/>
      <c r="HC75" s="436"/>
      <c r="HD75" s="436"/>
      <c r="HE75" s="436"/>
      <c r="HF75" s="436"/>
      <c r="HG75" s="436"/>
      <c r="HH75" s="436"/>
      <c r="HI75" s="436"/>
      <c r="HJ75" s="436"/>
      <c r="HK75" s="436"/>
      <c r="HL75" s="436"/>
      <c r="HM75" s="436"/>
      <c r="HN75" s="436"/>
      <c r="HO75" s="436"/>
      <c r="HP75" s="436"/>
      <c r="HQ75" s="436"/>
      <c r="HR75" s="436"/>
      <c r="HS75" s="436"/>
      <c r="HT75" s="436"/>
      <c r="HU75" s="436"/>
      <c r="HV75" s="436"/>
      <c r="HW75" s="436"/>
      <c r="HX75" s="436"/>
      <c r="HY75" s="436"/>
      <c r="HZ75" s="436"/>
      <c r="IA75" s="436"/>
      <c r="IB75" s="436"/>
      <c r="IC75" s="436"/>
      <c r="ID75" s="436"/>
      <c r="IE75" s="436"/>
      <c r="IF75" s="436"/>
      <c r="IG75" s="436"/>
      <c r="IH75" s="436"/>
      <c r="II75" s="436"/>
      <c r="IJ75" s="436"/>
      <c r="IK75" s="436"/>
      <c r="IL75" s="436"/>
      <c r="IM75" s="436"/>
      <c r="IN75" s="436"/>
      <c r="IO75" s="436"/>
      <c r="IP75" s="436"/>
      <c r="IQ75" s="436"/>
      <c r="IR75" s="436"/>
      <c r="IS75" s="436"/>
      <c r="IT75" s="436"/>
      <c r="IU75" s="436"/>
      <c r="IV75" s="436"/>
    </row>
    <row r="76" spans="1:256" s="164" customFormat="1" ht="15.75">
      <c r="A76" s="430"/>
      <c r="B76" s="430"/>
      <c r="C76" s="430"/>
      <c r="D76" s="430"/>
      <c r="E76" s="430"/>
      <c r="F76" s="430"/>
      <c r="G76" s="430"/>
      <c r="H76" s="430"/>
      <c r="I76" s="430"/>
      <c r="J76" s="430"/>
      <c r="K76" s="430"/>
      <c r="L76" s="430"/>
      <c r="M76" s="430"/>
      <c r="N76" s="430"/>
      <c r="O76" s="430"/>
      <c r="P76" s="430"/>
      <c r="Q76" s="430"/>
      <c r="R76" s="430"/>
      <c r="S76" s="430"/>
      <c r="T76" s="430"/>
      <c r="U76" s="430"/>
      <c r="V76" s="430"/>
      <c r="W76" s="430"/>
      <c r="X76" s="1182"/>
      <c r="Y76" s="1182"/>
      <c r="Z76" s="1182"/>
      <c r="AA76" s="1182"/>
      <c r="AB76" s="1182"/>
      <c r="AC76" s="1182"/>
      <c r="AD76" s="1182"/>
      <c r="AE76" s="1182"/>
      <c r="AF76" s="1182"/>
      <c r="AG76" s="1182"/>
      <c r="AH76" s="1182"/>
      <c r="AI76" s="1182"/>
      <c r="AJ76" s="1182"/>
      <c r="AK76" s="1182"/>
      <c r="AL76" s="1182"/>
      <c r="AM76" s="1182"/>
      <c r="AN76" s="1182"/>
      <c r="AO76" s="1182"/>
      <c r="AP76" s="1182"/>
      <c r="AQ76" s="1182"/>
      <c r="AR76" s="1182"/>
      <c r="AS76" s="1182"/>
      <c r="AT76" s="1182"/>
      <c r="AU76" s="1182"/>
      <c r="AV76" s="1182"/>
      <c r="AW76" s="1182"/>
      <c r="AX76" s="1182"/>
      <c r="AY76" s="1182"/>
      <c r="AZ76" s="1182"/>
      <c r="BA76" s="429"/>
      <c r="BB76" s="429"/>
      <c r="BC76" s="429"/>
      <c r="BD76" s="1183"/>
      <c r="BE76" s="1183"/>
      <c r="BF76" s="1183"/>
      <c r="BG76" s="1183"/>
      <c r="BH76" s="1183"/>
      <c r="BI76" s="1183"/>
      <c r="BJ76" s="1183"/>
      <c r="BK76" s="1183"/>
      <c r="BL76" s="1183"/>
      <c r="BM76" s="1183"/>
      <c r="BN76" s="1183"/>
      <c r="BO76" s="1183"/>
      <c r="BP76" s="184"/>
      <c r="BQ76" s="184"/>
      <c r="BR76" s="184"/>
      <c r="BS76" s="430"/>
      <c r="BT76" s="430"/>
      <c r="BU76" s="430"/>
      <c r="BV76" s="430"/>
      <c r="BW76" s="430"/>
      <c r="BX76" s="430"/>
      <c r="BY76" s="430"/>
      <c r="BZ76" s="1181"/>
      <c r="CA76" s="1181"/>
      <c r="CB76" s="1181"/>
      <c r="CC76" s="1181"/>
      <c r="CD76" s="1181"/>
      <c r="CE76" s="1181"/>
      <c r="CF76" s="1181"/>
      <c r="CG76" s="1181"/>
      <c r="CH76" s="1181"/>
      <c r="CI76" s="1181"/>
      <c r="CJ76" s="1181"/>
      <c r="CK76" s="1181"/>
      <c r="CL76" s="1181"/>
      <c r="CM76" s="1181"/>
      <c r="CN76" s="1181"/>
      <c r="CO76" s="1181"/>
      <c r="CP76" s="1181"/>
      <c r="CQ76" s="1181"/>
      <c r="CR76" s="430"/>
      <c r="CS76" s="430"/>
      <c r="CT76" s="430"/>
      <c r="CU76" s="430"/>
      <c r="CV76" s="430"/>
      <c r="CW76" s="430"/>
      <c r="CX76" s="430"/>
      <c r="CY76" s="430"/>
      <c r="CZ76" s="430"/>
      <c r="DA76" s="430"/>
      <c r="DB76" s="430"/>
      <c r="DC76" s="430"/>
      <c r="DD76" s="430"/>
      <c r="DE76" s="430"/>
      <c r="DF76" s="436"/>
      <c r="DG76" s="436"/>
      <c r="DH76" s="436"/>
      <c r="DI76" s="436"/>
      <c r="DJ76" s="436"/>
      <c r="DK76" s="436"/>
      <c r="DL76" s="436"/>
      <c r="DM76" s="436"/>
      <c r="DN76" s="436"/>
      <c r="DO76" s="436"/>
      <c r="DP76" s="436"/>
      <c r="DQ76" s="436"/>
      <c r="DR76" s="436"/>
      <c r="DS76" s="436"/>
      <c r="DT76" s="436"/>
      <c r="DU76" s="436"/>
      <c r="DV76" s="436"/>
      <c r="DW76" s="436"/>
      <c r="DX76" s="436"/>
      <c r="DY76" s="436"/>
      <c r="DZ76" s="436"/>
      <c r="EA76" s="436"/>
      <c r="EB76" s="436"/>
      <c r="EC76" s="436"/>
      <c r="ED76" s="436"/>
      <c r="EE76" s="436"/>
      <c r="EF76" s="436"/>
      <c r="EG76" s="436"/>
      <c r="EH76" s="436"/>
      <c r="EI76" s="436"/>
      <c r="EJ76" s="436"/>
      <c r="EK76" s="436"/>
      <c r="EL76" s="436"/>
      <c r="EM76" s="436"/>
      <c r="EN76" s="436"/>
      <c r="EO76" s="436"/>
      <c r="EP76" s="436"/>
      <c r="EQ76" s="436"/>
      <c r="ER76" s="436"/>
      <c r="ES76" s="436"/>
      <c r="ET76" s="436"/>
      <c r="EU76" s="436"/>
      <c r="EV76" s="436"/>
      <c r="EW76" s="436"/>
      <c r="EX76" s="436"/>
      <c r="EY76" s="436"/>
      <c r="EZ76" s="436"/>
      <c r="FA76" s="436"/>
      <c r="FB76" s="436"/>
      <c r="FC76" s="436"/>
      <c r="FD76" s="436"/>
      <c r="FE76" s="436"/>
      <c r="FF76" s="436"/>
      <c r="FG76" s="436"/>
      <c r="FH76" s="436"/>
      <c r="FI76" s="436"/>
      <c r="FJ76" s="436"/>
      <c r="FK76" s="436"/>
      <c r="FL76" s="436"/>
      <c r="FM76" s="436"/>
      <c r="FN76" s="436"/>
      <c r="FO76" s="436"/>
      <c r="FP76" s="436"/>
      <c r="FQ76" s="436"/>
      <c r="FR76" s="436"/>
      <c r="FS76" s="436"/>
      <c r="FT76" s="436"/>
      <c r="FU76" s="436"/>
      <c r="FV76" s="436"/>
      <c r="FW76" s="436"/>
      <c r="FX76" s="436"/>
      <c r="FY76" s="436"/>
      <c r="FZ76" s="436"/>
      <c r="GA76" s="436"/>
      <c r="GB76" s="436"/>
      <c r="GC76" s="436"/>
      <c r="GD76" s="436"/>
      <c r="GE76" s="436"/>
      <c r="GF76" s="436"/>
      <c r="GG76" s="436"/>
      <c r="GH76" s="436"/>
      <c r="GI76" s="436"/>
      <c r="GJ76" s="436"/>
      <c r="GK76" s="436"/>
      <c r="GL76" s="436"/>
      <c r="GM76" s="436"/>
      <c r="GN76" s="436"/>
      <c r="GO76" s="436"/>
      <c r="GP76" s="436"/>
      <c r="GQ76" s="436"/>
      <c r="GR76" s="436"/>
      <c r="GS76" s="436"/>
      <c r="GT76" s="436"/>
      <c r="GU76" s="436"/>
      <c r="GV76" s="436"/>
      <c r="GW76" s="436"/>
      <c r="GX76" s="436"/>
      <c r="GY76" s="436"/>
      <c r="GZ76" s="436"/>
      <c r="HA76" s="436"/>
      <c r="HB76" s="436"/>
      <c r="HC76" s="436"/>
      <c r="HD76" s="436"/>
      <c r="HE76" s="436"/>
      <c r="HF76" s="436"/>
      <c r="HG76" s="436"/>
      <c r="HH76" s="436"/>
      <c r="HI76" s="436"/>
      <c r="HJ76" s="436"/>
      <c r="HK76" s="436"/>
      <c r="HL76" s="436"/>
      <c r="HM76" s="436"/>
      <c r="HN76" s="436"/>
      <c r="HO76" s="436"/>
      <c r="HP76" s="436"/>
      <c r="HQ76" s="436"/>
      <c r="HR76" s="436"/>
      <c r="HS76" s="436"/>
      <c r="HT76" s="436"/>
      <c r="HU76" s="436"/>
      <c r="HV76" s="436"/>
      <c r="HW76" s="436"/>
      <c r="HX76" s="436"/>
      <c r="HY76" s="436"/>
      <c r="HZ76" s="436"/>
      <c r="IA76" s="436"/>
      <c r="IB76" s="436"/>
      <c r="IC76" s="436"/>
      <c r="ID76" s="436"/>
      <c r="IE76" s="436"/>
      <c r="IF76" s="436"/>
      <c r="IG76" s="436"/>
      <c r="IH76" s="436"/>
      <c r="II76" s="436"/>
      <c r="IJ76" s="436"/>
      <c r="IK76" s="436"/>
      <c r="IL76" s="436"/>
      <c r="IM76" s="436"/>
      <c r="IN76" s="436"/>
      <c r="IO76" s="436"/>
      <c r="IP76" s="436"/>
      <c r="IQ76" s="436"/>
      <c r="IR76" s="436"/>
      <c r="IS76" s="436"/>
      <c r="IT76" s="436"/>
      <c r="IU76" s="436"/>
      <c r="IV76" s="436"/>
    </row>
    <row r="77" spans="1:256" s="164" customFormat="1" ht="18.75">
      <c r="A77" s="430"/>
      <c r="B77" s="430"/>
      <c r="C77" s="430"/>
      <c r="D77" s="430"/>
      <c r="E77" s="430"/>
      <c r="F77" s="430"/>
      <c r="G77" s="430"/>
      <c r="H77" s="430"/>
      <c r="I77" s="430"/>
      <c r="J77" s="430"/>
      <c r="K77" s="430"/>
      <c r="L77" s="430"/>
      <c r="M77" s="430"/>
      <c r="N77" s="430"/>
      <c r="O77" s="430"/>
      <c r="P77" s="430"/>
      <c r="Q77" s="430"/>
      <c r="R77" s="430"/>
      <c r="S77" s="430"/>
      <c r="T77" s="430"/>
      <c r="U77" s="430"/>
      <c r="V77" s="430"/>
      <c r="W77" s="430"/>
      <c r="X77" s="430"/>
      <c r="Y77" s="430"/>
      <c r="Z77" s="430"/>
      <c r="AA77" s="430"/>
      <c r="AB77" s="430"/>
      <c r="AC77" s="430"/>
      <c r="AD77" s="429"/>
      <c r="AE77" s="429"/>
      <c r="AF77" s="429"/>
      <c r="AG77" s="429"/>
      <c r="AH77" s="429"/>
      <c r="AI77" s="429"/>
      <c r="AJ77" s="429"/>
      <c r="AK77" s="429"/>
      <c r="AL77" s="429"/>
      <c r="AM77" s="429"/>
      <c r="AN77" s="429"/>
      <c r="AO77" s="429"/>
      <c r="AP77" s="429"/>
      <c r="AQ77" s="429"/>
      <c r="AR77" s="429"/>
      <c r="AS77" s="429"/>
      <c r="AT77" s="429"/>
      <c r="AU77" s="429"/>
      <c r="AV77" s="429"/>
      <c r="AW77" s="429"/>
      <c r="AX77" s="429"/>
      <c r="AY77" s="429"/>
      <c r="AZ77" s="429"/>
      <c r="BA77" s="429"/>
      <c r="BB77" s="429"/>
      <c r="BC77" s="429"/>
      <c r="BD77" s="429"/>
      <c r="BE77" s="429"/>
      <c r="BF77" s="429"/>
      <c r="BG77" s="429"/>
      <c r="BH77" s="429"/>
      <c r="BI77" s="429"/>
      <c r="BJ77" s="429"/>
      <c r="BK77" s="429"/>
      <c r="BL77" s="429"/>
      <c r="BM77" s="429"/>
      <c r="BN77" s="429"/>
      <c r="BO77" s="429"/>
      <c r="BP77" s="184"/>
      <c r="BQ77" s="184"/>
      <c r="BR77" s="184"/>
      <c r="BS77" s="430"/>
      <c r="BT77" s="430"/>
      <c r="BU77" s="430"/>
      <c r="BV77" s="430"/>
      <c r="BW77" s="430"/>
      <c r="BX77" s="430"/>
      <c r="BY77" s="430"/>
      <c r="BZ77" s="1181"/>
      <c r="CA77" s="1181"/>
      <c r="CB77" s="1181"/>
      <c r="CC77" s="1181"/>
      <c r="CD77" s="1181"/>
      <c r="CE77" s="1181"/>
      <c r="CF77" s="1181"/>
      <c r="CG77" s="1181"/>
      <c r="CH77" s="1181"/>
      <c r="CI77" s="1181"/>
      <c r="CJ77" s="1181"/>
      <c r="CK77" s="1181"/>
      <c r="CL77" s="1181"/>
      <c r="CM77" s="1181"/>
      <c r="CN77" s="1181"/>
      <c r="CO77" s="1181"/>
      <c r="CP77" s="1181"/>
      <c r="CQ77" s="1181"/>
      <c r="CR77" s="430"/>
      <c r="CS77" s="430"/>
      <c r="CT77" s="430"/>
      <c r="CU77" s="430"/>
      <c r="CV77" s="430"/>
      <c r="CW77" s="430"/>
      <c r="CX77" s="207"/>
      <c r="CY77" s="430"/>
      <c r="CZ77" s="430"/>
      <c r="DA77" s="430"/>
      <c r="DB77" s="430"/>
      <c r="DC77" s="430"/>
      <c r="DD77" s="430"/>
      <c r="DE77" s="430"/>
      <c r="DF77" s="436"/>
      <c r="DG77" s="436"/>
      <c r="DH77" s="436"/>
      <c r="DI77" s="436"/>
      <c r="DJ77" s="436"/>
      <c r="DK77" s="436"/>
      <c r="DL77" s="436"/>
      <c r="DM77" s="436"/>
      <c r="DN77" s="436"/>
      <c r="DO77" s="436"/>
      <c r="DP77" s="436"/>
      <c r="DQ77" s="436"/>
      <c r="DR77" s="436"/>
      <c r="DS77" s="436"/>
      <c r="DT77" s="436"/>
      <c r="DU77" s="436"/>
      <c r="DV77" s="436"/>
      <c r="DW77" s="436"/>
      <c r="DX77" s="436"/>
      <c r="DY77" s="436"/>
      <c r="DZ77" s="436"/>
      <c r="EA77" s="436"/>
      <c r="EB77" s="436"/>
      <c r="EC77" s="436"/>
      <c r="ED77" s="436"/>
      <c r="EE77" s="436"/>
      <c r="EF77" s="436"/>
      <c r="EG77" s="436"/>
      <c r="EH77" s="436"/>
      <c r="EI77" s="436"/>
      <c r="EJ77" s="436"/>
      <c r="EK77" s="436"/>
      <c r="EL77" s="436"/>
      <c r="EM77" s="436"/>
      <c r="EN77" s="436"/>
      <c r="EO77" s="436"/>
      <c r="EP77" s="436"/>
      <c r="EQ77" s="436"/>
      <c r="ER77" s="436"/>
      <c r="ES77" s="436"/>
      <c r="ET77" s="436"/>
      <c r="EU77" s="436"/>
      <c r="EV77" s="436"/>
      <c r="EW77" s="436"/>
      <c r="EX77" s="436"/>
      <c r="EY77" s="436"/>
      <c r="EZ77" s="436"/>
      <c r="FA77" s="436"/>
      <c r="FB77" s="436"/>
      <c r="FC77" s="436"/>
      <c r="FD77" s="436"/>
      <c r="FE77" s="436"/>
      <c r="FF77" s="436"/>
      <c r="FG77" s="436"/>
      <c r="FH77" s="436"/>
      <c r="FI77" s="436"/>
      <c r="FJ77" s="436"/>
      <c r="FK77" s="436"/>
      <c r="FL77" s="436"/>
      <c r="FM77" s="436"/>
      <c r="FN77" s="436"/>
      <c r="FO77" s="436"/>
      <c r="FP77" s="436"/>
      <c r="FQ77" s="436"/>
      <c r="FR77" s="436"/>
      <c r="FS77" s="436"/>
      <c r="FT77" s="436"/>
      <c r="FU77" s="436"/>
      <c r="FV77" s="436"/>
      <c r="FW77" s="436"/>
      <c r="FX77" s="436"/>
      <c r="FY77" s="436"/>
      <c r="FZ77" s="436"/>
      <c r="GA77" s="436"/>
      <c r="GB77" s="436"/>
      <c r="GC77" s="436"/>
      <c r="GD77" s="436"/>
      <c r="GE77" s="436"/>
      <c r="GF77" s="436"/>
      <c r="GG77" s="436"/>
      <c r="GH77" s="436"/>
      <c r="GI77" s="436"/>
      <c r="GJ77" s="436"/>
      <c r="GK77" s="436"/>
      <c r="GL77" s="436"/>
      <c r="GM77" s="436"/>
      <c r="GN77" s="436"/>
      <c r="GO77" s="436"/>
      <c r="GP77" s="436"/>
      <c r="GQ77" s="436"/>
      <c r="GR77" s="436"/>
      <c r="GS77" s="436"/>
      <c r="GT77" s="436"/>
      <c r="GU77" s="436"/>
      <c r="GV77" s="436"/>
      <c r="GW77" s="436"/>
      <c r="GX77" s="436"/>
      <c r="GY77" s="436"/>
      <c r="GZ77" s="436"/>
      <c r="HA77" s="436"/>
      <c r="HB77" s="436"/>
      <c r="HC77" s="436"/>
      <c r="HD77" s="436"/>
      <c r="HE77" s="436"/>
      <c r="HF77" s="436"/>
      <c r="HG77" s="436"/>
      <c r="HH77" s="436"/>
      <c r="HI77" s="436"/>
      <c r="HJ77" s="436"/>
      <c r="HK77" s="436"/>
      <c r="HL77" s="436"/>
      <c r="HM77" s="436"/>
      <c r="HN77" s="436"/>
      <c r="HO77" s="436"/>
      <c r="HP77" s="436"/>
      <c r="HQ77" s="436"/>
      <c r="HR77" s="436"/>
      <c r="HS77" s="436"/>
      <c r="HT77" s="436"/>
      <c r="HU77" s="436"/>
      <c r="HV77" s="436"/>
      <c r="HW77" s="436"/>
      <c r="HX77" s="436"/>
      <c r="HY77" s="436"/>
      <c r="HZ77" s="436"/>
      <c r="IA77" s="436"/>
      <c r="IB77" s="436"/>
      <c r="IC77" s="436"/>
      <c r="ID77" s="436"/>
      <c r="IE77" s="436"/>
      <c r="IF77" s="436"/>
      <c r="IG77" s="436"/>
      <c r="IH77" s="436"/>
      <c r="II77" s="436"/>
      <c r="IJ77" s="436"/>
      <c r="IK77" s="436"/>
      <c r="IL77" s="436"/>
      <c r="IM77" s="436"/>
      <c r="IN77" s="436"/>
      <c r="IO77" s="436"/>
      <c r="IP77" s="436"/>
      <c r="IQ77" s="436"/>
      <c r="IR77" s="436"/>
      <c r="IS77" s="436"/>
      <c r="IT77" s="436"/>
      <c r="IU77" s="436"/>
      <c r="IV77" s="436"/>
    </row>
    <row r="78" spans="1:256" s="164" customFormat="1" ht="15.75">
      <c r="A78" s="430"/>
      <c r="B78" s="430"/>
      <c r="C78" s="430"/>
      <c r="D78" s="430"/>
      <c r="E78" s="430"/>
      <c r="F78" s="430"/>
      <c r="G78" s="430"/>
      <c r="H78" s="430"/>
      <c r="I78" s="430"/>
      <c r="J78" s="430"/>
      <c r="K78" s="430"/>
      <c r="L78" s="430"/>
      <c r="M78" s="430"/>
      <c r="N78" s="430"/>
      <c r="O78" s="430"/>
      <c r="P78" s="430"/>
      <c r="Q78" s="430"/>
      <c r="R78" s="430"/>
      <c r="S78" s="430"/>
      <c r="T78" s="430"/>
      <c r="U78" s="430"/>
      <c r="V78" s="430"/>
      <c r="W78" s="430"/>
      <c r="X78" s="430"/>
      <c r="Y78" s="1184"/>
      <c r="Z78" s="1184"/>
      <c r="AA78" s="1184"/>
      <c r="AB78" s="1184"/>
      <c r="AC78" s="1184"/>
      <c r="AD78" s="1184"/>
      <c r="AE78" s="1184"/>
      <c r="AF78" s="1184"/>
      <c r="AG78" s="1184"/>
      <c r="AH78" s="1184"/>
      <c r="AI78" s="1184"/>
      <c r="AJ78" s="1184"/>
      <c r="AK78" s="1184"/>
      <c r="AL78" s="1184"/>
      <c r="AM78" s="1184"/>
      <c r="AN78" s="1184"/>
      <c r="AO78" s="1184"/>
      <c r="AP78" s="1184"/>
      <c r="AQ78" s="1184"/>
      <c r="AR78" s="1184"/>
      <c r="AS78" s="1184"/>
      <c r="AT78" s="1184"/>
      <c r="AU78" s="1184"/>
      <c r="AV78" s="1184"/>
      <c r="AW78" s="1184"/>
      <c r="AX78" s="1184"/>
      <c r="AY78" s="1184"/>
      <c r="AZ78" s="1184"/>
      <c r="BA78" s="429"/>
      <c r="BB78" s="429"/>
      <c r="BC78" s="429"/>
      <c r="BD78" s="1185"/>
      <c r="BE78" s="1185"/>
      <c r="BF78" s="1185"/>
      <c r="BG78" s="1185"/>
      <c r="BH78" s="1185"/>
      <c r="BI78" s="1185"/>
      <c r="BJ78" s="1185"/>
      <c r="BK78" s="1185"/>
      <c r="BL78" s="1185"/>
      <c r="BM78" s="1185"/>
      <c r="BN78" s="1185"/>
      <c r="BO78" s="1185"/>
      <c r="BP78" s="184"/>
      <c r="BQ78" s="184"/>
      <c r="BR78" s="184"/>
      <c r="BS78" s="430"/>
      <c r="BT78" s="430"/>
      <c r="BU78" s="430"/>
      <c r="BV78" s="430"/>
      <c r="BW78" s="430"/>
      <c r="BX78" s="430"/>
      <c r="BY78" s="430"/>
      <c r="BZ78" s="430"/>
      <c r="CA78" s="430"/>
      <c r="CB78" s="430"/>
      <c r="CC78" s="430"/>
      <c r="CD78" s="430"/>
      <c r="CE78" s="430"/>
      <c r="CF78" s="430"/>
      <c r="CG78" s="430"/>
      <c r="CH78" s="430"/>
      <c r="CI78" s="430"/>
      <c r="CJ78" s="430"/>
      <c r="CK78" s="430"/>
      <c r="CL78" s="430"/>
      <c r="CM78" s="430"/>
      <c r="CN78" s="430"/>
      <c r="CO78" s="430"/>
      <c r="CP78" s="430"/>
      <c r="CQ78" s="430"/>
      <c r="CR78" s="430"/>
      <c r="CS78" s="430"/>
      <c r="CT78" s="430"/>
      <c r="CU78" s="430"/>
      <c r="CV78" s="430"/>
      <c r="CW78" s="430"/>
      <c r="CX78" s="199"/>
      <c r="CY78" s="430"/>
      <c r="CZ78" s="430"/>
      <c r="DA78" s="430"/>
      <c r="DB78" s="430"/>
      <c r="DC78" s="430"/>
      <c r="DD78" s="430"/>
      <c r="DE78" s="430"/>
      <c r="DF78" s="436"/>
      <c r="DG78" s="436"/>
      <c r="DH78" s="436"/>
      <c r="DI78" s="436"/>
      <c r="DJ78" s="436"/>
      <c r="DK78" s="436"/>
      <c r="DL78" s="436"/>
      <c r="DM78" s="436"/>
      <c r="DN78" s="436"/>
      <c r="DO78" s="436"/>
      <c r="DP78" s="436"/>
      <c r="DQ78" s="436"/>
      <c r="DR78" s="436"/>
      <c r="DS78" s="436"/>
      <c r="DT78" s="436"/>
      <c r="DU78" s="436"/>
      <c r="DV78" s="436"/>
      <c r="DW78" s="436"/>
      <c r="DX78" s="436"/>
      <c r="DY78" s="436"/>
      <c r="DZ78" s="436"/>
      <c r="EA78" s="436"/>
      <c r="EB78" s="436"/>
      <c r="EC78" s="436"/>
      <c r="ED78" s="436"/>
      <c r="EE78" s="436"/>
      <c r="EF78" s="436"/>
      <c r="EG78" s="436"/>
      <c r="EH78" s="436"/>
      <c r="EI78" s="436"/>
      <c r="EJ78" s="436"/>
      <c r="EK78" s="436"/>
      <c r="EL78" s="436"/>
      <c r="EM78" s="436"/>
      <c r="EN78" s="436"/>
      <c r="EO78" s="436"/>
      <c r="EP78" s="436"/>
      <c r="EQ78" s="436"/>
      <c r="ER78" s="436"/>
      <c r="ES78" s="436"/>
      <c r="ET78" s="436"/>
      <c r="EU78" s="436"/>
      <c r="EV78" s="436"/>
      <c r="EW78" s="436"/>
      <c r="EX78" s="436"/>
      <c r="EY78" s="436"/>
      <c r="EZ78" s="436"/>
      <c r="FA78" s="436"/>
      <c r="FB78" s="436"/>
      <c r="FC78" s="436"/>
      <c r="FD78" s="436"/>
      <c r="FE78" s="436"/>
      <c r="FF78" s="436"/>
      <c r="FG78" s="436"/>
      <c r="FH78" s="436"/>
      <c r="FI78" s="436"/>
      <c r="FJ78" s="436"/>
      <c r="FK78" s="436"/>
      <c r="FL78" s="436"/>
      <c r="FM78" s="436"/>
      <c r="FN78" s="436"/>
      <c r="FO78" s="436"/>
      <c r="FP78" s="436"/>
      <c r="FQ78" s="436"/>
      <c r="FR78" s="436"/>
      <c r="FS78" s="436"/>
      <c r="FT78" s="436"/>
      <c r="FU78" s="436"/>
      <c r="FV78" s="436"/>
      <c r="FW78" s="436"/>
      <c r="FX78" s="436"/>
      <c r="FY78" s="436"/>
      <c r="FZ78" s="436"/>
      <c r="GA78" s="436"/>
      <c r="GB78" s="436"/>
      <c r="GC78" s="436"/>
      <c r="GD78" s="436"/>
      <c r="GE78" s="436"/>
      <c r="GF78" s="436"/>
      <c r="GG78" s="436"/>
      <c r="GH78" s="436"/>
      <c r="GI78" s="436"/>
      <c r="GJ78" s="436"/>
      <c r="GK78" s="436"/>
      <c r="GL78" s="436"/>
      <c r="GM78" s="436"/>
      <c r="GN78" s="436"/>
      <c r="GO78" s="436"/>
      <c r="GP78" s="436"/>
      <c r="GQ78" s="436"/>
      <c r="GR78" s="436"/>
      <c r="GS78" s="436"/>
      <c r="GT78" s="436"/>
      <c r="GU78" s="436"/>
      <c r="GV78" s="436"/>
      <c r="GW78" s="436"/>
      <c r="GX78" s="436"/>
      <c r="GY78" s="436"/>
      <c r="GZ78" s="436"/>
      <c r="HA78" s="436"/>
      <c r="HB78" s="436"/>
      <c r="HC78" s="436"/>
      <c r="HD78" s="436"/>
      <c r="HE78" s="436"/>
      <c r="HF78" s="436"/>
      <c r="HG78" s="436"/>
      <c r="HH78" s="436"/>
      <c r="HI78" s="436"/>
      <c r="HJ78" s="436"/>
      <c r="HK78" s="436"/>
      <c r="HL78" s="436"/>
      <c r="HM78" s="436"/>
      <c r="HN78" s="436"/>
      <c r="HO78" s="436"/>
      <c r="HP78" s="436"/>
      <c r="HQ78" s="436"/>
      <c r="HR78" s="436"/>
      <c r="HS78" s="436"/>
      <c r="HT78" s="436"/>
      <c r="HU78" s="436"/>
      <c r="HV78" s="436"/>
      <c r="HW78" s="436"/>
      <c r="HX78" s="436"/>
      <c r="HY78" s="436"/>
      <c r="HZ78" s="436"/>
      <c r="IA78" s="436"/>
      <c r="IB78" s="436"/>
      <c r="IC78" s="436"/>
      <c r="ID78" s="436"/>
      <c r="IE78" s="436"/>
      <c r="IF78" s="436"/>
      <c r="IG78" s="436"/>
      <c r="IH78" s="436"/>
      <c r="II78" s="436"/>
      <c r="IJ78" s="436"/>
      <c r="IK78" s="436"/>
      <c r="IL78" s="436"/>
      <c r="IM78" s="436"/>
      <c r="IN78" s="436"/>
      <c r="IO78" s="436"/>
      <c r="IP78" s="436"/>
      <c r="IQ78" s="436"/>
      <c r="IR78" s="436"/>
      <c r="IS78" s="436"/>
      <c r="IT78" s="436"/>
      <c r="IU78" s="436"/>
      <c r="IV78" s="436"/>
    </row>
    <row r="79" spans="1:256" s="164" customFormat="1" ht="15.75">
      <c r="A79" s="430"/>
      <c r="B79" s="430"/>
      <c r="C79" s="430"/>
      <c r="D79" s="430"/>
      <c r="E79" s="430"/>
      <c r="F79" s="430"/>
      <c r="G79" s="430"/>
      <c r="H79" s="430"/>
      <c r="I79" s="430"/>
      <c r="J79" s="430"/>
      <c r="K79" s="430"/>
      <c r="L79" s="430"/>
      <c r="M79" s="430"/>
      <c r="N79" s="430"/>
      <c r="O79" s="430"/>
      <c r="P79" s="430"/>
      <c r="Q79" s="430"/>
      <c r="R79" s="430"/>
      <c r="S79" s="430"/>
      <c r="T79" s="430"/>
      <c r="U79" s="430"/>
      <c r="V79" s="430"/>
      <c r="W79" s="430"/>
      <c r="X79" s="430"/>
      <c r="Y79" s="1184"/>
      <c r="Z79" s="1184"/>
      <c r="AA79" s="1184"/>
      <c r="AB79" s="1184"/>
      <c r="AC79" s="1184"/>
      <c r="AD79" s="1184"/>
      <c r="AE79" s="1184"/>
      <c r="AF79" s="1184"/>
      <c r="AG79" s="1184"/>
      <c r="AH79" s="1184"/>
      <c r="AI79" s="1184"/>
      <c r="AJ79" s="1184"/>
      <c r="AK79" s="1184"/>
      <c r="AL79" s="1184"/>
      <c r="AM79" s="1184"/>
      <c r="AN79" s="1184"/>
      <c r="AO79" s="1184"/>
      <c r="AP79" s="1184"/>
      <c r="AQ79" s="1184"/>
      <c r="AR79" s="1184"/>
      <c r="AS79" s="1184"/>
      <c r="AT79" s="1184"/>
      <c r="AU79" s="1184"/>
      <c r="AV79" s="1184"/>
      <c r="AW79" s="1184"/>
      <c r="AX79" s="1184"/>
      <c r="AY79" s="1184"/>
      <c r="AZ79" s="1184"/>
      <c r="BA79" s="429"/>
      <c r="BB79" s="429"/>
      <c r="BC79" s="429"/>
      <c r="BD79" s="1185"/>
      <c r="BE79" s="1185"/>
      <c r="BF79" s="1185"/>
      <c r="BG79" s="1185"/>
      <c r="BH79" s="1185"/>
      <c r="BI79" s="1185"/>
      <c r="BJ79" s="1185"/>
      <c r="BK79" s="1185"/>
      <c r="BL79" s="1185"/>
      <c r="BM79" s="1185"/>
      <c r="BN79" s="1185"/>
      <c r="BO79" s="1185"/>
      <c r="BP79" s="184"/>
      <c r="BQ79" s="184"/>
      <c r="BR79" s="184"/>
      <c r="BS79" s="430"/>
      <c r="BT79" s="430"/>
      <c r="BU79" s="430"/>
      <c r="BV79" s="430"/>
      <c r="BW79" s="430"/>
      <c r="BX79" s="430"/>
      <c r="BY79" s="430"/>
      <c r="BZ79" s="430"/>
      <c r="CA79" s="430"/>
      <c r="CB79" s="430"/>
      <c r="CC79" s="430"/>
      <c r="CD79" s="430"/>
      <c r="CE79" s="430"/>
      <c r="CF79" s="430"/>
      <c r="CG79" s="430"/>
      <c r="CH79" s="430"/>
      <c r="CI79" s="430"/>
      <c r="CJ79" s="430"/>
      <c r="CK79" s="430"/>
      <c r="CL79" s="430"/>
      <c r="CM79" s="430"/>
      <c r="CN79" s="430"/>
      <c r="CO79" s="430"/>
      <c r="CP79" s="430"/>
      <c r="CQ79" s="430"/>
      <c r="CR79" s="430"/>
      <c r="CS79" s="430"/>
      <c r="CT79" s="430"/>
      <c r="CU79" s="430"/>
      <c r="CV79" s="430"/>
      <c r="CW79" s="430"/>
      <c r="CX79" s="430"/>
      <c r="CY79" s="430"/>
      <c r="CZ79" s="430"/>
      <c r="DA79" s="430"/>
      <c r="DB79" s="430"/>
      <c r="DC79" s="430"/>
      <c r="DD79" s="430"/>
      <c r="DE79" s="430"/>
      <c r="DF79" s="436"/>
      <c r="DG79" s="436"/>
      <c r="DH79" s="436"/>
      <c r="DI79" s="436"/>
      <c r="DJ79" s="436"/>
      <c r="DK79" s="436"/>
      <c r="DL79" s="436"/>
      <c r="DM79" s="436"/>
      <c r="DN79" s="436"/>
      <c r="DO79" s="436"/>
      <c r="DP79" s="436"/>
      <c r="DQ79" s="436"/>
      <c r="DR79" s="436"/>
      <c r="DS79" s="436"/>
      <c r="DT79" s="436"/>
      <c r="DU79" s="436"/>
      <c r="DV79" s="436"/>
      <c r="DW79" s="436"/>
      <c r="DX79" s="436"/>
      <c r="DY79" s="436"/>
      <c r="DZ79" s="436"/>
      <c r="EA79" s="436"/>
      <c r="EB79" s="436"/>
      <c r="EC79" s="436"/>
      <c r="ED79" s="436"/>
      <c r="EE79" s="436"/>
      <c r="EF79" s="436"/>
      <c r="EG79" s="436"/>
      <c r="EH79" s="436"/>
      <c r="EI79" s="436"/>
      <c r="EJ79" s="436"/>
      <c r="EK79" s="436"/>
      <c r="EL79" s="436"/>
      <c r="EM79" s="436"/>
      <c r="EN79" s="436"/>
      <c r="EO79" s="436"/>
      <c r="EP79" s="436"/>
      <c r="EQ79" s="436"/>
      <c r="ER79" s="436"/>
      <c r="ES79" s="436"/>
      <c r="ET79" s="436"/>
      <c r="EU79" s="436"/>
      <c r="EV79" s="436"/>
      <c r="EW79" s="436"/>
      <c r="EX79" s="436"/>
      <c r="EY79" s="436"/>
      <c r="EZ79" s="436"/>
      <c r="FA79" s="436"/>
      <c r="FB79" s="436"/>
      <c r="FC79" s="436"/>
      <c r="FD79" s="436"/>
      <c r="FE79" s="436"/>
      <c r="FF79" s="436"/>
      <c r="FG79" s="436"/>
      <c r="FH79" s="436"/>
      <c r="FI79" s="436"/>
      <c r="FJ79" s="436"/>
      <c r="FK79" s="436"/>
      <c r="FL79" s="436"/>
      <c r="FM79" s="436"/>
      <c r="FN79" s="436"/>
      <c r="FO79" s="436"/>
      <c r="FP79" s="436"/>
      <c r="FQ79" s="436"/>
      <c r="FR79" s="436"/>
      <c r="FS79" s="436"/>
      <c r="FT79" s="436"/>
      <c r="FU79" s="436"/>
      <c r="FV79" s="436"/>
      <c r="FW79" s="436"/>
      <c r="FX79" s="436"/>
      <c r="FY79" s="436"/>
      <c r="FZ79" s="436"/>
      <c r="GA79" s="436"/>
      <c r="GB79" s="436"/>
      <c r="GC79" s="436"/>
      <c r="GD79" s="436"/>
      <c r="GE79" s="436"/>
      <c r="GF79" s="436"/>
      <c r="GG79" s="436"/>
      <c r="GH79" s="436"/>
      <c r="GI79" s="436"/>
      <c r="GJ79" s="436"/>
      <c r="GK79" s="436"/>
      <c r="GL79" s="436"/>
      <c r="GM79" s="436"/>
      <c r="GN79" s="436"/>
      <c r="GO79" s="436"/>
      <c r="GP79" s="436"/>
      <c r="GQ79" s="436"/>
      <c r="GR79" s="436"/>
      <c r="GS79" s="436"/>
      <c r="GT79" s="436"/>
      <c r="GU79" s="436"/>
      <c r="GV79" s="436"/>
      <c r="GW79" s="436"/>
      <c r="GX79" s="436"/>
      <c r="GY79" s="436"/>
      <c r="GZ79" s="436"/>
      <c r="HA79" s="436"/>
      <c r="HB79" s="436"/>
      <c r="HC79" s="436"/>
      <c r="HD79" s="436"/>
      <c r="HE79" s="436"/>
      <c r="HF79" s="436"/>
      <c r="HG79" s="436"/>
      <c r="HH79" s="436"/>
      <c r="HI79" s="436"/>
      <c r="HJ79" s="436"/>
      <c r="HK79" s="436"/>
      <c r="HL79" s="436"/>
      <c r="HM79" s="436"/>
      <c r="HN79" s="436"/>
      <c r="HO79" s="436"/>
      <c r="HP79" s="436"/>
      <c r="HQ79" s="436"/>
      <c r="HR79" s="436"/>
      <c r="HS79" s="436"/>
      <c r="HT79" s="436"/>
      <c r="HU79" s="436"/>
      <c r="HV79" s="436"/>
      <c r="HW79" s="436"/>
      <c r="HX79" s="436"/>
      <c r="HY79" s="436"/>
      <c r="HZ79" s="436"/>
      <c r="IA79" s="436"/>
      <c r="IB79" s="436"/>
      <c r="IC79" s="436"/>
      <c r="ID79" s="436"/>
      <c r="IE79" s="436"/>
      <c r="IF79" s="436"/>
      <c r="IG79" s="436"/>
      <c r="IH79" s="436"/>
      <c r="II79" s="436"/>
      <c r="IJ79" s="436"/>
      <c r="IK79" s="436"/>
      <c r="IL79" s="436"/>
      <c r="IM79" s="436"/>
      <c r="IN79" s="436"/>
      <c r="IO79" s="436"/>
      <c r="IP79" s="436"/>
      <c r="IQ79" s="436"/>
      <c r="IR79" s="436"/>
      <c r="IS79" s="436"/>
      <c r="IT79" s="436"/>
      <c r="IU79" s="436"/>
      <c r="IV79" s="436"/>
    </row>
    <row r="80" spans="1:256" s="164" customFormat="1" ht="15.75">
      <c r="A80" s="430"/>
      <c r="B80" s="430"/>
      <c r="C80" s="430"/>
      <c r="D80" s="430"/>
      <c r="E80" s="430"/>
      <c r="F80" s="430"/>
      <c r="G80" s="430"/>
      <c r="H80" s="430"/>
      <c r="I80" s="430"/>
      <c r="J80" s="430"/>
      <c r="K80" s="430"/>
      <c r="L80" s="430"/>
      <c r="M80" s="430"/>
      <c r="N80" s="430"/>
      <c r="O80" s="430"/>
      <c r="P80" s="430"/>
      <c r="Q80" s="430"/>
      <c r="R80" s="430"/>
      <c r="S80" s="430"/>
      <c r="T80" s="430"/>
      <c r="U80" s="430"/>
      <c r="V80" s="430"/>
      <c r="W80" s="430"/>
      <c r="X80" s="430"/>
      <c r="Y80" s="1184"/>
      <c r="Z80" s="1184"/>
      <c r="AA80" s="1184"/>
      <c r="AB80" s="1184"/>
      <c r="AC80" s="1184"/>
      <c r="AD80" s="1184"/>
      <c r="AE80" s="1184"/>
      <c r="AF80" s="1184"/>
      <c r="AG80" s="1184"/>
      <c r="AH80" s="1184"/>
      <c r="AI80" s="1184"/>
      <c r="AJ80" s="1184"/>
      <c r="AK80" s="1184"/>
      <c r="AL80" s="1184"/>
      <c r="AM80" s="1184"/>
      <c r="AN80" s="1184"/>
      <c r="AO80" s="1184"/>
      <c r="AP80" s="1184"/>
      <c r="AQ80" s="1184"/>
      <c r="AR80" s="1184"/>
      <c r="AS80" s="1184"/>
      <c r="AT80" s="1184"/>
      <c r="AU80" s="1184"/>
      <c r="AV80" s="1184"/>
      <c r="AW80" s="1184"/>
      <c r="AX80" s="1184"/>
      <c r="AY80" s="1184"/>
      <c r="AZ80" s="1184"/>
      <c r="BA80" s="1184"/>
      <c r="BB80" s="429"/>
      <c r="BC80" s="429"/>
      <c r="BD80" s="431"/>
      <c r="BE80" s="1185"/>
      <c r="BF80" s="1185"/>
      <c r="BG80" s="1185"/>
      <c r="BH80" s="1185"/>
      <c r="BI80" s="1185"/>
      <c r="BJ80" s="1185"/>
      <c r="BK80" s="1185"/>
      <c r="BL80" s="1185"/>
      <c r="BM80" s="1185"/>
      <c r="BN80" s="1185"/>
      <c r="BO80" s="1185"/>
      <c r="BP80" s="184"/>
      <c r="BQ80" s="184"/>
      <c r="BR80" s="184"/>
      <c r="BS80" s="430"/>
      <c r="BT80" s="430"/>
      <c r="BU80" s="430"/>
      <c r="BV80" s="430"/>
      <c r="BW80" s="430"/>
      <c r="BX80" s="430"/>
      <c r="BY80" s="430"/>
      <c r="BZ80" s="430"/>
      <c r="CA80" s="430"/>
      <c r="CB80" s="430"/>
      <c r="CC80" s="430"/>
      <c r="CD80" s="430"/>
      <c r="CE80" s="430"/>
      <c r="CF80" s="430"/>
      <c r="CG80" s="430"/>
      <c r="CH80" s="430"/>
      <c r="CI80" s="430"/>
      <c r="CJ80" s="430"/>
      <c r="CK80" s="430"/>
      <c r="CL80" s="430"/>
      <c r="CM80" s="430"/>
      <c r="CN80" s="430"/>
      <c r="CO80" s="430"/>
      <c r="CP80" s="430"/>
      <c r="CQ80" s="430"/>
      <c r="CR80" s="430"/>
      <c r="CS80" s="430"/>
      <c r="CT80" s="430"/>
      <c r="CU80" s="430"/>
      <c r="CV80" s="430"/>
      <c r="CW80" s="430"/>
      <c r="CX80" s="430"/>
      <c r="CY80" s="430"/>
      <c r="CZ80" s="430"/>
      <c r="DA80" s="430"/>
      <c r="DB80" s="430"/>
      <c r="DC80" s="430"/>
      <c r="DD80" s="430"/>
      <c r="DE80" s="430"/>
      <c r="DF80" s="436"/>
      <c r="DG80" s="436"/>
      <c r="DH80" s="436"/>
      <c r="DI80" s="436"/>
      <c r="DJ80" s="436"/>
      <c r="DK80" s="436"/>
      <c r="DL80" s="436"/>
      <c r="DM80" s="436"/>
      <c r="DN80" s="436"/>
      <c r="DO80" s="436"/>
      <c r="DP80" s="436"/>
      <c r="DQ80" s="436"/>
      <c r="DR80" s="436"/>
      <c r="DS80" s="436"/>
      <c r="DT80" s="436"/>
      <c r="DU80" s="436"/>
      <c r="DV80" s="436"/>
      <c r="DW80" s="436"/>
      <c r="DX80" s="436"/>
      <c r="DY80" s="436"/>
      <c r="DZ80" s="436"/>
      <c r="EA80" s="436"/>
      <c r="EB80" s="436"/>
      <c r="EC80" s="436"/>
      <c r="ED80" s="436"/>
      <c r="EE80" s="436"/>
      <c r="EF80" s="436"/>
      <c r="EG80" s="436"/>
      <c r="EH80" s="436"/>
      <c r="EI80" s="436"/>
      <c r="EJ80" s="436"/>
      <c r="EK80" s="436"/>
      <c r="EL80" s="436"/>
      <c r="EM80" s="436"/>
      <c r="EN80" s="436"/>
      <c r="EO80" s="436"/>
      <c r="EP80" s="436"/>
      <c r="EQ80" s="436"/>
      <c r="ER80" s="436"/>
      <c r="ES80" s="436"/>
      <c r="ET80" s="436"/>
      <c r="EU80" s="436"/>
      <c r="EV80" s="436"/>
      <c r="EW80" s="436"/>
      <c r="EX80" s="436"/>
      <c r="EY80" s="436"/>
      <c r="EZ80" s="436"/>
      <c r="FA80" s="436"/>
      <c r="FB80" s="436"/>
      <c r="FC80" s="436"/>
      <c r="FD80" s="436"/>
      <c r="FE80" s="436"/>
      <c r="FF80" s="436"/>
      <c r="FG80" s="436"/>
      <c r="FH80" s="436"/>
      <c r="FI80" s="436"/>
      <c r="FJ80" s="436"/>
      <c r="FK80" s="436"/>
      <c r="FL80" s="436"/>
      <c r="FM80" s="436"/>
      <c r="FN80" s="436"/>
      <c r="FO80" s="436"/>
      <c r="FP80" s="436"/>
      <c r="FQ80" s="436"/>
      <c r="FR80" s="436"/>
      <c r="FS80" s="436"/>
      <c r="FT80" s="436"/>
      <c r="FU80" s="436"/>
      <c r="FV80" s="436"/>
      <c r="FW80" s="436"/>
      <c r="FX80" s="436"/>
      <c r="FY80" s="436"/>
      <c r="FZ80" s="436"/>
      <c r="GA80" s="436"/>
      <c r="GB80" s="436"/>
      <c r="GC80" s="436"/>
      <c r="GD80" s="436"/>
      <c r="GE80" s="436"/>
      <c r="GF80" s="436"/>
      <c r="GG80" s="436"/>
      <c r="GH80" s="436"/>
      <c r="GI80" s="436"/>
      <c r="GJ80" s="436"/>
      <c r="GK80" s="436"/>
      <c r="GL80" s="436"/>
      <c r="GM80" s="436"/>
      <c r="GN80" s="436"/>
      <c r="GO80" s="436"/>
      <c r="GP80" s="436"/>
      <c r="GQ80" s="436"/>
      <c r="GR80" s="436"/>
      <c r="GS80" s="436"/>
      <c r="GT80" s="436"/>
      <c r="GU80" s="436"/>
      <c r="GV80" s="436"/>
      <c r="GW80" s="436"/>
      <c r="GX80" s="436"/>
      <c r="GY80" s="436"/>
      <c r="GZ80" s="436"/>
      <c r="HA80" s="436"/>
      <c r="HB80" s="436"/>
      <c r="HC80" s="436"/>
      <c r="HD80" s="436"/>
      <c r="HE80" s="436"/>
      <c r="HF80" s="436"/>
      <c r="HG80" s="436"/>
      <c r="HH80" s="436"/>
      <c r="HI80" s="436"/>
      <c r="HJ80" s="436"/>
      <c r="HK80" s="436"/>
      <c r="HL80" s="436"/>
      <c r="HM80" s="436"/>
      <c r="HN80" s="436"/>
      <c r="HO80" s="436"/>
      <c r="HP80" s="436"/>
      <c r="HQ80" s="436"/>
      <c r="HR80" s="436"/>
      <c r="HS80" s="436"/>
      <c r="HT80" s="436"/>
      <c r="HU80" s="436"/>
      <c r="HV80" s="436"/>
      <c r="HW80" s="436"/>
      <c r="HX80" s="436"/>
      <c r="HY80" s="436"/>
      <c r="HZ80" s="436"/>
      <c r="IA80" s="436"/>
      <c r="IB80" s="436"/>
      <c r="IC80" s="436"/>
      <c r="ID80" s="436"/>
      <c r="IE80" s="436"/>
      <c r="IF80" s="436"/>
      <c r="IG80" s="436"/>
      <c r="IH80" s="436"/>
      <c r="II80" s="436"/>
      <c r="IJ80" s="436"/>
      <c r="IK80" s="436"/>
      <c r="IL80" s="436"/>
      <c r="IM80" s="436"/>
      <c r="IN80" s="436"/>
      <c r="IO80" s="436"/>
      <c r="IP80" s="436"/>
      <c r="IQ80" s="436"/>
      <c r="IR80" s="436"/>
      <c r="IS80" s="436"/>
      <c r="IT80" s="436"/>
      <c r="IU80" s="436"/>
      <c r="IV80" s="436"/>
    </row>
    <row r="81" spans="1:256" s="164" customFormat="1" ht="15.75">
      <c r="A81" s="430"/>
      <c r="B81" s="430"/>
      <c r="C81" s="430"/>
      <c r="D81" s="430"/>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1182"/>
      <c r="AJ81" s="1182"/>
      <c r="AK81" s="1182"/>
      <c r="AL81" s="1182"/>
      <c r="AM81" s="1182"/>
      <c r="AN81" s="1182"/>
      <c r="AO81" s="1182"/>
      <c r="AP81" s="1182"/>
      <c r="AQ81" s="1182"/>
      <c r="AR81" s="1182"/>
      <c r="AS81" s="1182"/>
      <c r="AT81" s="1182"/>
      <c r="AU81" s="1182"/>
      <c r="AV81" s="1182"/>
      <c r="AW81" s="1182"/>
      <c r="AX81" s="1182"/>
      <c r="AY81" s="1182"/>
      <c r="AZ81" s="1182"/>
      <c r="BA81" s="1182"/>
      <c r="BB81" s="1182"/>
      <c r="BC81" s="430"/>
      <c r="BD81" s="1183"/>
      <c r="BE81" s="1183"/>
      <c r="BF81" s="1183"/>
      <c r="BG81" s="1183"/>
      <c r="BH81" s="1183"/>
      <c r="BI81" s="1183"/>
      <c r="BJ81" s="1183"/>
      <c r="BK81" s="1183"/>
      <c r="BL81" s="1183"/>
      <c r="BM81" s="1183"/>
      <c r="BN81" s="1183"/>
      <c r="BO81" s="1183"/>
      <c r="BP81" s="1183"/>
      <c r="BQ81" s="184"/>
      <c r="BR81" s="184"/>
      <c r="BS81" s="430"/>
      <c r="BT81" s="430"/>
      <c r="BU81" s="430"/>
      <c r="BV81" s="430"/>
      <c r="BW81" s="430"/>
      <c r="BX81" s="430"/>
      <c r="BY81" s="430"/>
      <c r="BZ81" s="1181"/>
      <c r="CA81" s="1181"/>
      <c r="CB81" s="1181"/>
      <c r="CC81" s="1181"/>
      <c r="CD81" s="1181"/>
      <c r="CE81" s="1181"/>
      <c r="CF81" s="1181"/>
      <c r="CG81" s="1181"/>
      <c r="CH81" s="430"/>
      <c r="CI81" s="430"/>
      <c r="CJ81" s="430"/>
      <c r="CK81" s="430"/>
      <c r="CL81" s="430"/>
      <c r="CM81" s="430"/>
      <c r="CN81" s="430"/>
      <c r="CO81" s="430"/>
      <c r="CP81" s="430"/>
      <c r="CQ81" s="430"/>
      <c r="CR81" s="430"/>
      <c r="CS81" s="430"/>
      <c r="CT81" s="430"/>
      <c r="CU81" s="430"/>
      <c r="CV81" s="430"/>
      <c r="CW81" s="430"/>
      <c r="CX81" s="430"/>
      <c r="CY81" s="430"/>
      <c r="CZ81" s="430"/>
      <c r="DA81" s="430"/>
      <c r="DB81" s="430"/>
      <c r="DC81" s="430"/>
      <c r="DD81" s="430"/>
      <c r="DE81" s="430"/>
      <c r="DF81" s="436"/>
      <c r="DG81" s="436"/>
      <c r="DH81" s="436"/>
      <c r="DI81" s="436"/>
      <c r="DJ81" s="436"/>
      <c r="DK81" s="436"/>
      <c r="DL81" s="436"/>
      <c r="DM81" s="436"/>
      <c r="DN81" s="436"/>
      <c r="DO81" s="436"/>
      <c r="DP81" s="436"/>
      <c r="DQ81" s="436"/>
      <c r="DR81" s="436"/>
      <c r="DS81" s="436"/>
      <c r="DT81" s="436"/>
      <c r="DU81" s="436"/>
      <c r="DV81" s="436"/>
      <c r="DW81" s="436"/>
      <c r="DX81" s="436"/>
      <c r="DY81" s="436"/>
      <c r="DZ81" s="436"/>
      <c r="EA81" s="436"/>
      <c r="EB81" s="436"/>
      <c r="EC81" s="436"/>
      <c r="ED81" s="436"/>
      <c r="EE81" s="436"/>
      <c r="EF81" s="436"/>
      <c r="EG81" s="436"/>
      <c r="EH81" s="436"/>
      <c r="EI81" s="436"/>
      <c r="EJ81" s="436"/>
      <c r="EK81" s="436"/>
      <c r="EL81" s="436"/>
      <c r="EM81" s="436"/>
      <c r="EN81" s="436"/>
      <c r="EO81" s="436"/>
      <c r="EP81" s="436"/>
      <c r="EQ81" s="436"/>
      <c r="ER81" s="436"/>
      <c r="ES81" s="436"/>
      <c r="ET81" s="436"/>
      <c r="EU81" s="436"/>
      <c r="EV81" s="436"/>
      <c r="EW81" s="436"/>
      <c r="EX81" s="436"/>
      <c r="EY81" s="436"/>
      <c r="EZ81" s="436"/>
      <c r="FA81" s="436"/>
      <c r="FB81" s="436"/>
      <c r="FC81" s="436"/>
      <c r="FD81" s="436"/>
      <c r="FE81" s="436"/>
      <c r="FF81" s="436"/>
      <c r="FG81" s="436"/>
      <c r="FH81" s="436"/>
      <c r="FI81" s="436"/>
      <c r="FJ81" s="436"/>
      <c r="FK81" s="436"/>
      <c r="FL81" s="436"/>
      <c r="FM81" s="436"/>
      <c r="FN81" s="436"/>
      <c r="FO81" s="436"/>
      <c r="FP81" s="436"/>
      <c r="FQ81" s="436"/>
      <c r="FR81" s="436"/>
      <c r="FS81" s="436"/>
      <c r="FT81" s="436"/>
      <c r="FU81" s="436"/>
      <c r="FV81" s="436"/>
      <c r="FW81" s="436"/>
      <c r="FX81" s="436"/>
      <c r="FY81" s="436"/>
      <c r="FZ81" s="436"/>
      <c r="GA81" s="436"/>
      <c r="GB81" s="436"/>
      <c r="GC81" s="436"/>
      <c r="GD81" s="436"/>
      <c r="GE81" s="436"/>
      <c r="GF81" s="436"/>
      <c r="GG81" s="436"/>
      <c r="GH81" s="436"/>
      <c r="GI81" s="436"/>
      <c r="GJ81" s="436"/>
      <c r="GK81" s="436"/>
      <c r="GL81" s="436"/>
      <c r="GM81" s="436"/>
      <c r="GN81" s="436"/>
      <c r="GO81" s="436"/>
      <c r="GP81" s="436"/>
      <c r="GQ81" s="436"/>
      <c r="GR81" s="436"/>
      <c r="GS81" s="436"/>
      <c r="GT81" s="436"/>
      <c r="GU81" s="436"/>
      <c r="GV81" s="436"/>
      <c r="GW81" s="436"/>
      <c r="GX81" s="436"/>
      <c r="GY81" s="436"/>
      <c r="GZ81" s="436"/>
      <c r="HA81" s="436"/>
      <c r="HB81" s="436"/>
      <c r="HC81" s="436"/>
      <c r="HD81" s="436"/>
      <c r="HE81" s="436"/>
      <c r="HF81" s="436"/>
      <c r="HG81" s="436"/>
      <c r="HH81" s="436"/>
      <c r="HI81" s="436"/>
      <c r="HJ81" s="436"/>
      <c r="HK81" s="436"/>
      <c r="HL81" s="436"/>
      <c r="HM81" s="436"/>
      <c r="HN81" s="436"/>
      <c r="HO81" s="436"/>
      <c r="HP81" s="436"/>
      <c r="HQ81" s="436"/>
      <c r="HR81" s="436"/>
      <c r="HS81" s="436"/>
      <c r="HT81" s="436"/>
      <c r="HU81" s="436"/>
      <c r="HV81" s="436"/>
      <c r="HW81" s="436"/>
      <c r="HX81" s="436"/>
      <c r="HY81" s="436"/>
      <c r="HZ81" s="436"/>
      <c r="IA81" s="436"/>
      <c r="IB81" s="436"/>
      <c r="IC81" s="436"/>
      <c r="ID81" s="436"/>
      <c r="IE81" s="436"/>
      <c r="IF81" s="436"/>
      <c r="IG81" s="436"/>
      <c r="IH81" s="436"/>
      <c r="II81" s="436"/>
      <c r="IJ81" s="436"/>
      <c r="IK81" s="436"/>
      <c r="IL81" s="436"/>
      <c r="IM81" s="436"/>
      <c r="IN81" s="436"/>
      <c r="IO81" s="436"/>
      <c r="IP81" s="436"/>
      <c r="IQ81" s="436"/>
      <c r="IR81" s="436"/>
      <c r="IS81" s="436"/>
      <c r="IT81" s="436"/>
      <c r="IU81" s="436"/>
      <c r="IV81" s="436"/>
    </row>
    <row r="82" spans="1:256" s="164" customFormat="1">
      <c r="A82" s="430"/>
      <c r="B82" s="430"/>
      <c r="C82" s="430"/>
      <c r="D82" s="430"/>
      <c r="E82" s="430"/>
      <c r="F82" s="430"/>
      <c r="G82" s="430"/>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430"/>
      <c r="AM82" s="430"/>
      <c r="AN82" s="430"/>
      <c r="AO82" s="430"/>
      <c r="AP82" s="430"/>
      <c r="AQ82" s="430"/>
      <c r="AR82" s="184"/>
      <c r="AS82" s="184"/>
      <c r="AT82" s="184"/>
      <c r="AU82" s="184"/>
      <c r="AV82" s="184"/>
      <c r="AW82" s="184"/>
      <c r="AX82" s="184"/>
      <c r="AY82" s="184"/>
      <c r="AZ82" s="184"/>
      <c r="BA82" s="184"/>
      <c r="BB82" s="184"/>
      <c r="BC82" s="430"/>
      <c r="BD82" s="430"/>
      <c r="BE82" s="430"/>
      <c r="BF82" s="430"/>
      <c r="BG82" s="430"/>
      <c r="BH82" s="430"/>
      <c r="BI82" s="430"/>
      <c r="BJ82" s="430"/>
      <c r="BK82" s="184"/>
      <c r="BL82" s="184"/>
      <c r="BM82" s="184"/>
      <c r="BN82" s="184"/>
      <c r="BO82" s="184"/>
      <c r="BP82" s="184"/>
      <c r="BQ82" s="184"/>
      <c r="BR82" s="184"/>
      <c r="BS82" s="430"/>
      <c r="BT82" s="430"/>
      <c r="BU82" s="430"/>
      <c r="BV82" s="430"/>
      <c r="BW82" s="430"/>
      <c r="BX82" s="430"/>
      <c r="BY82" s="430"/>
      <c r="BZ82" s="430"/>
      <c r="CA82" s="430"/>
      <c r="CB82" s="430"/>
      <c r="CC82" s="430"/>
      <c r="CD82" s="430"/>
      <c r="CE82" s="430"/>
      <c r="CF82" s="430"/>
      <c r="CG82" s="430"/>
      <c r="CH82" s="430"/>
      <c r="CI82" s="430"/>
      <c r="CJ82" s="430"/>
      <c r="CK82" s="430"/>
      <c r="CL82" s="430"/>
      <c r="CM82" s="430"/>
      <c r="CN82" s="430"/>
      <c r="CO82" s="430"/>
      <c r="CP82" s="430"/>
      <c r="CQ82" s="430"/>
      <c r="CR82" s="430"/>
      <c r="CS82" s="430"/>
      <c r="CT82" s="430"/>
      <c r="CU82" s="430"/>
      <c r="CV82" s="430"/>
      <c r="CW82" s="430"/>
      <c r="CX82" s="430"/>
      <c r="CY82" s="430"/>
      <c r="CZ82" s="430"/>
      <c r="DA82" s="430"/>
      <c r="DB82" s="430"/>
      <c r="DC82" s="430"/>
      <c r="DD82" s="430"/>
      <c r="DE82" s="430"/>
      <c r="DF82" s="436"/>
      <c r="DG82" s="436"/>
      <c r="DH82" s="436"/>
      <c r="DI82" s="436"/>
      <c r="DJ82" s="436"/>
      <c r="DK82" s="436"/>
      <c r="DL82" s="436"/>
      <c r="DM82" s="436"/>
      <c r="DN82" s="436"/>
      <c r="DO82" s="436"/>
      <c r="DP82" s="436"/>
      <c r="DQ82" s="436"/>
      <c r="DR82" s="436"/>
      <c r="DS82" s="436"/>
      <c r="DT82" s="436"/>
      <c r="DU82" s="436"/>
      <c r="DV82" s="436"/>
      <c r="DW82" s="436"/>
      <c r="DX82" s="436"/>
      <c r="DY82" s="436"/>
      <c r="DZ82" s="436"/>
      <c r="EA82" s="436"/>
      <c r="EB82" s="436"/>
      <c r="EC82" s="436"/>
      <c r="ED82" s="436"/>
      <c r="EE82" s="436"/>
      <c r="EF82" s="436"/>
      <c r="EG82" s="436"/>
      <c r="EH82" s="436"/>
      <c r="EI82" s="436"/>
      <c r="EJ82" s="436"/>
      <c r="EK82" s="436"/>
      <c r="EL82" s="436"/>
      <c r="EM82" s="436"/>
      <c r="EN82" s="436"/>
      <c r="EO82" s="436"/>
      <c r="EP82" s="436"/>
      <c r="EQ82" s="436"/>
      <c r="ER82" s="436"/>
      <c r="ES82" s="436"/>
      <c r="ET82" s="436"/>
      <c r="EU82" s="436"/>
      <c r="EV82" s="436"/>
      <c r="EW82" s="436"/>
      <c r="EX82" s="436"/>
      <c r="EY82" s="436"/>
      <c r="EZ82" s="436"/>
      <c r="FA82" s="436"/>
      <c r="FB82" s="436"/>
      <c r="FC82" s="436"/>
      <c r="FD82" s="436"/>
      <c r="FE82" s="436"/>
      <c r="FF82" s="436"/>
      <c r="FG82" s="436"/>
      <c r="FH82" s="436"/>
      <c r="FI82" s="436"/>
      <c r="FJ82" s="436"/>
      <c r="FK82" s="436"/>
      <c r="FL82" s="436"/>
      <c r="FM82" s="436"/>
      <c r="FN82" s="436"/>
      <c r="FO82" s="436"/>
      <c r="FP82" s="436"/>
      <c r="FQ82" s="436"/>
      <c r="FR82" s="436"/>
      <c r="FS82" s="436"/>
      <c r="FT82" s="436"/>
      <c r="FU82" s="436"/>
      <c r="FV82" s="436"/>
      <c r="FW82" s="436"/>
      <c r="FX82" s="436"/>
      <c r="FY82" s="436"/>
      <c r="FZ82" s="436"/>
      <c r="GA82" s="436"/>
      <c r="GB82" s="436"/>
      <c r="GC82" s="436"/>
      <c r="GD82" s="436"/>
      <c r="GE82" s="436"/>
      <c r="GF82" s="436"/>
      <c r="GG82" s="436"/>
      <c r="GH82" s="436"/>
      <c r="GI82" s="436"/>
      <c r="GJ82" s="436"/>
      <c r="GK82" s="436"/>
      <c r="GL82" s="436"/>
      <c r="GM82" s="436"/>
      <c r="GN82" s="436"/>
      <c r="GO82" s="436"/>
      <c r="GP82" s="436"/>
      <c r="GQ82" s="436"/>
      <c r="GR82" s="436"/>
      <c r="GS82" s="436"/>
      <c r="GT82" s="436"/>
      <c r="GU82" s="436"/>
      <c r="GV82" s="436"/>
      <c r="GW82" s="436"/>
      <c r="GX82" s="436"/>
      <c r="GY82" s="436"/>
      <c r="GZ82" s="436"/>
      <c r="HA82" s="436"/>
      <c r="HB82" s="436"/>
      <c r="HC82" s="436"/>
      <c r="HD82" s="436"/>
      <c r="HE82" s="436"/>
      <c r="HF82" s="436"/>
      <c r="HG82" s="436"/>
      <c r="HH82" s="436"/>
      <c r="HI82" s="436"/>
      <c r="HJ82" s="436"/>
      <c r="HK82" s="436"/>
      <c r="HL82" s="436"/>
      <c r="HM82" s="436"/>
      <c r="HN82" s="436"/>
      <c r="HO82" s="436"/>
      <c r="HP82" s="436"/>
      <c r="HQ82" s="436"/>
      <c r="HR82" s="436"/>
      <c r="HS82" s="436"/>
      <c r="HT82" s="436"/>
      <c r="HU82" s="436"/>
      <c r="HV82" s="436"/>
      <c r="HW82" s="436"/>
      <c r="HX82" s="436"/>
      <c r="HY82" s="436"/>
      <c r="HZ82" s="436"/>
      <c r="IA82" s="436"/>
      <c r="IB82" s="436"/>
      <c r="IC82" s="436"/>
      <c r="ID82" s="436"/>
      <c r="IE82" s="436"/>
      <c r="IF82" s="436"/>
      <c r="IG82" s="436"/>
      <c r="IH82" s="436"/>
      <c r="II82" s="436"/>
      <c r="IJ82" s="436"/>
      <c r="IK82" s="436"/>
      <c r="IL82" s="436"/>
      <c r="IM82" s="436"/>
      <c r="IN82" s="436"/>
      <c r="IO82" s="436"/>
      <c r="IP82" s="436"/>
      <c r="IQ82" s="436"/>
      <c r="IR82" s="436"/>
      <c r="IS82" s="436"/>
      <c r="IT82" s="436"/>
      <c r="IU82" s="436"/>
      <c r="IV82" s="436"/>
    </row>
    <row r="83" spans="1:256">
      <c r="CU83" s="430"/>
      <c r="CV83" s="430"/>
      <c r="CW83" s="430"/>
      <c r="CX83" s="430"/>
      <c r="CY83" s="430"/>
      <c r="CZ83" s="430"/>
      <c r="DA83" s="430"/>
      <c r="DB83" s="430"/>
      <c r="DC83" s="430"/>
      <c r="DD83" s="430"/>
      <c r="DE83" s="430"/>
    </row>
    <row r="86" spans="1:256">
      <c r="AY86" s="167"/>
      <c r="AZ86" s="167"/>
      <c r="BA86" s="167"/>
      <c r="BB86" s="167"/>
      <c r="BC86" s="167"/>
      <c r="BD86" s="167"/>
      <c r="BE86" s="167"/>
      <c r="BF86" s="167"/>
      <c r="BG86" s="167"/>
      <c r="BH86" s="167"/>
      <c r="BI86" s="167"/>
      <c r="BJ86" s="167"/>
      <c r="BK86" s="167"/>
      <c r="BL86" s="167"/>
      <c r="BM86" s="167"/>
      <c r="BN86" s="167"/>
      <c r="CX86" s="209"/>
    </row>
    <row r="87" spans="1:256">
      <c r="CX87" s="435"/>
    </row>
    <row r="89" spans="1:256">
      <c r="CX89" s="435"/>
    </row>
    <row r="91" spans="1:256">
      <c r="CX91" s="435"/>
    </row>
  </sheetData>
  <mergeCells count="240">
    <mergeCell ref="AI81:BB81"/>
    <mergeCell ref="BD81:BP81"/>
    <mergeCell ref="BZ81:CG81"/>
    <mergeCell ref="Y78:AZ78"/>
    <mergeCell ref="BD78:BO78"/>
    <mergeCell ref="Y79:AZ79"/>
    <mergeCell ref="BD79:BO79"/>
    <mergeCell ref="Y80:BA80"/>
    <mergeCell ref="BE80:BO80"/>
    <mergeCell ref="X76:AZ76"/>
    <mergeCell ref="BD76:BO76"/>
    <mergeCell ref="BZ76:CH76"/>
    <mergeCell ref="CI76:CQ76"/>
    <mergeCell ref="BZ77:CH77"/>
    <mergeCell ref="CI77:CQ77"/>
    <mergeCell ref="Y74:AZ74"/>
    <mergeCell ref="BD74:BO74"/>
    <mergeCell ref="BZ74:CH74"/>
    <mergeCell ref="CI74:CQ74"/>
    <mergeCell ref="Y75:AZ75"/>
    <mergeCell ref="BD75:BO75"/>
    <mergeCell ref="BZ75:CH75"/>
    <mergeCell ref="CI75:CQ75"/>
    <mergeCell ref="BZ71:CH71"/>
    <mergeCell ref="CI71:CQ71"/>
    <mergeCell ref="BZ72:CH72"/>
    <mergeCell ref="CI72:CQ72"/>
    <mergeCell ref="BZ73:CH73"/>
    <mergeCell ref="CI73:CQ73"/>
    <mergeCell ref="BZ68:CH68"/>
    <mergeCell ref="CI68:CQ68"/>
    <mergeCell ref="BZ69:CH69"/>
    <mergeCell ref="CI69:CQ69"/>
    <mergeCell ref="BZ70:CH70"/>
    <mergeCell ref="CI70:CQ70"/>
    <mergeCell ref="AP56:BZ56"/>
    <mergeCell ref="CD56:CO56"/>
    <mergeCell ref="AP58:BV58"/>
    <mergeCell ref="CD58:CO58"/>
    <mergeCell ref="AP59:BV59"/>
    <mergeCell ref="CD59:CO59"/>
    <mergeCell ref="AP50:BZ50"/>
    <mergeCell ref="CD50:CO50"/>
    <mergeCell ref="AP52:BZ52"/>
    <mergeCell ref="CD52:CO52"/>
    <mergeCell ref="AP53:BZ53"/>
    <mergeCell ref="CD53:CO53"/>
    <mergeCell ref="AP48:BZ48"/>
    <mergeCell ref="CD48:CO48"/>
    <mergeCell ref="CI30:CP30"/>
    <mergeCell ref="CQ30:CW30"/>
    <mergeCell ref="CQ31:CW31"/>
    <mergeCell ref="BZ35:CH35"/>
    <mergeCell ref="CI35:CQ35"/>
    <mergeCell ref="BZ36:CH36"/>
    <mergeCell ref="CI36:CQ36"/>
    <mergeCell ref="AI30:AQ30"/>
    <mergeCell ref="AR30:BB30"/>
    <mergeCell ref="BC30:BJ30"/>
    <mergeCell ref="BK30:BR30"/>
    <mergeCell ref="BS30:BZ30"/>
    <mergeCell ref="CA30:CH30"/>
    <mergeCell ref="BZ37:CH37"/>
    <mergeCell ref="CI37:CQ37"/>
    <mergeCell ref="AP47:BZ47"/>
    <mergeCell ref="CD47:CO47"/>
    <mergeCell ref="CQ26:CW26"/>
    <mergeCell ref="BC26:BJ26"/>
    <mergeCell ref="BK28:BR28"/>
    <mergeCell ref="BS28:BZ28"/>
    <mergeCell ref="CA28:CH28"/>
    <mergeCell ref="CI28:CP28"/>
    <mergeCell ref="CQ28:CW28"/>
    <mergeCell ref="A29:AH29"/>
    <mergeCell ref="AI29:AQ29"/>
    <mergeCell ref="AR29:BB29"/>
    <mergeCell ref="BC29:BJ29"/>
    <mergeCell ref="BK29:BR29"/>
    <mergeCell ref="A28:N28"/>
    <mergeCell ref="O28:R28"/>
    <mergeCell ref="S28:AH28"/>
    <mergeCell ref="AI28:AQ28"/>
    <mergeCell ref="AR28:BB28"/>
    <mergeCell ref="BC28:BJ28"/>
    <mergeCell ref="BS29:BZ29"/>
    <mergeCell ref="CA29:CH29"/>
    <mergeCell ref="CI29:CP29"/>
    <mergeCell ref="CQ29:CW29"/>
    <mergeCell ref="CA24:CH24"/>
    <mergeCell ref="CI24:CP24"/>
    <mergeCell ref="CQ24:CW24"/>
    <mergeCell ref="BC24:BJ24"/>
    <mergeCell ref="A27:N27"/>
    <mergeCell ref="O27:R27"/>
    <mergeCell ref="S27:AH27"/>
    <mergeCell ref="AI27:AQ27"/>
    <mergeCell ref="AR27:BB27"/>
    <mergeCell ref="A26:N26"/>
    <mergeCell ref="O26:R26"/>
    <mergeCell ref="S26:AH26"/>
    <mergeCell ref="AI26:AQ26"/>
    <mergeCell ref="AR26:BB26"/>
    <mergeCell ref="BC27:BJ27"/>
    <mergeCell ref="BK27:BR27"/>
    <mergeCell ref="BS27:BZ27"/>
    <mergeCell ref="CA27:CH27"/>
    <mergeCell ref="CI27:CP27"/>
    <mergeCell ref="CQ27:CW27"/>
    <mergeCell ref="BK26:BR26"/>
    <mergeCell ref="BS26:BZ26"/>
    <mergeCell ref="CA26:CH26"/>
    <mergeCell ref="CI26:CP26"/>
    <mergeCell ref="BK22:BR22"/>
    <mergeCell ref="BS22:BZ22"/>
    <mergeCell ref="CA22:CH22"/>
    <mergeCell ref="CI22:CP22"/>
    <mergeCell ref="CQ22:CW22"/>
    <mergeCell ref="BC22:BJ22"/>
    <mergeCell ref="A25:N25"/>
    <mergeCell ref="O25:R25"/>
    <mergeCell ref="S25:AH25"/>
    <mergeCell ref="AI25:AQ25"/>
    <mergeCell ref="AR25:BB25"/>
    <mergeCell ref="A24:N24"/>
    <mergeCell ref="O24:R24"/>
    <mergeCell ref="S24:AH24"/>
    <mergeCell ref="AI24:AQ24"/>
    <mergeCell ref="AR24:BB24"/>
    <mergeCell ref="BC25:BJ25"/>
    <mergeCell ref="BK25:BR25"/>
    <mergeCell ref="BS25:BZ25"/>
    <mergeCell ref="CA25:CH25"/>
    <mergeCell ref="CI25:CP25"/>
    <mergeCell ref="CQ25:CW25"/>
    <mergeCell ref="BK24:BR24"/>
    <mergeCell ref="BS24:BZ24"/>
    <mergeCell ref="CA21:CH21"/>
    <mergeCell ref="CI21:CP21"/>
    <mergeCell ref="CQ21:CW21"/>
    <mergeCell ref="BK20:BR20"/>
    <mergeCell ref="BS20:BZ20"/>
    <mergeCell ref="CA20:CH20"/>
    <mergeCell ref="CI20:CP20"/>
    <mergeCell ref="CQ20:CW20"/>
    <mergeCell ref="A23:N23"/>
    <mergeCell ref="O23:R23"/>
    <mergeCell ref="S23:AH23"/>
    <mergeCell ref="AI23:AQ23"/>
    <mergeCell ref="AR23:BB23"/>
    <mergeCell ref="A22:N22"/>
    <mergeCell ref="O22:R22"/>
    <mergeCell ref="S22:AH22"/>
    <mergeCell ref="AI22:AQ22"/>
    <mergeCell ref="AR22:BB22"/>
    <mergeCell ref="BC23:BJ23"/>
    <mergeCell ref="BK23:BR23"/>
    <mergeCell ref="BS23:BZ23"/>
    <mergeCell ref="CA23:CH23"/>
    <mergeCell ref="CI23:CP23"/>
    <mergeCell ref="CQ23:CW23"/>
    <mergeCell ref="A21:N21"/>
    <mergeCell ref="O21:R21"/>
    <mergeCell ref="S21:AH21"/>
    <mergeCell ref="AI21:AQ21"/>
    <mergeCell ref="AR21:BB21"/>
    <mergeCell ref="BS19:BZ19"/>
    <mergeCell ref="CA19:CH19"/>
    <mergeCell ref="CI19:CP19"/>
    <mergeCell ref="CQ19:CW19"/>
    <mergeCell ref="A20:N20"/>
    <mergeCell ref="O20:R20"/>
    <mergeCell ref="S20:AH20"/>
    <mergeCell ref="AI20:AQ20"/>
    <mergeCell ref="AR20:BB20"/>
    <mergeCell ref="BC20:BJ20"/>
    <mergeCell ref="A19:N19"/>
    <mergeCell ref="O19:R19"/>
    <mergeCell ref="S19:AQ19"/>
    <mergeCell ref="AR19:BB19"/>
    <mergeCell ref="BC19:BJ19"/>
    <mergeCell ref="BK19:BR19"/>
    <mergeCell ref="BC21:BJ21"/>
    <mergeCell ref="BK21:BR21"/>
    <mergeCell ref="BS21:BZ21"/>
    <mergeCell ref="BC18:BJ18"/>
    <mergeCell ref="BK18:BR18"/>
    <mergeCell ref="BS18:BZ18"/>
    <mergeCell ref="CA18:CH18"/>
    <mergeCell ref="CI18:CP18"/>
    <mergeCell ref="CQ18:CW18"/>
    <mergeCell ref="O17:R17"/>
    <mergeCell ref="A18:N18"/>
    <mergeCell ref="O18:R18"/>
    <mergeCell ref="S18:AH18"/>
    <mergeCell ref="AI18:AQ18"/>
    <mergeCell ref="AR18:BB18"/>
    <mergeCell ref="AR15:BB17"/>
    <mergeCell ref="BC15:BJ17"/>
    <mergeCell ref="BK15:CP15"/>
    <mergeCell ref="CQ15:CW17"/>
    <mergeCell ref="A15:R15"/>
    <mergeCell ref="A16:N16"/>
    <mergeCell ref="O16:R16"/>
    <mergeCell ref="A17:N17"/>
    <mergeCell ref="CX15:CX17"/>
    <mergeCell ref="CZ15:CZ17"/>
    <mergeCell ref="BK16:BR17"/>
    <mergeCell ref="BS16:BZ17"/>
    <mergeCell ref="CA16:CH17"/>
    <mergeCell ref="CI16:CP17"/>
    <mergeCell ref="V14:W14"/>
    <mergeCell ref="Y14:AA14"/>
    <mergeCell ref="AC14:AJ14"/>
    <mergeCell ref="AK14:AO14"/>
    <mergeCell ref="S15:AH17"/>
    <mergeCell ref="AI15:AQ17"/>
    <mergeCell ref="CC12:CD12"/>
    <mergeCell ref="CG12:CM12"/>
    <mergeCell ref="CP12:CQ12"/>
    <mergeCell ref="CU12:CW12"/>
    <mergeCell ref="O13:V13"/>
    <mergeCell ref="Y13:AA13"/>
    <mergeCell ref="AC13:AJ13"/>
    <mergeCell ref="AK13:AO13"/>
    <mergeCell ref="BX13:CR13"/>
    <mergeCell ref="A7:BV7"/>
    <mergeCell ref="CG7:CW7"/>
    <mergeCell ref="A8:BV8"/>
    <mergeCell ref="L10:AH11"/>
    <mergeCell ref="AJ10:AW10"/>
    <mergeCell ref="AX10:BK10"/>
    <mergeCell ref="AJ11:AW11"/>
    <mergeCell ref="AX11:BK11"/>
    <mergeCell ref="C1:AW1"/>
    <mergeCell ref="C2:T2"/>
    <mergeCell ref="T5:AJ5"/>
    <mergeCell ref="CG5:CW5"/>
    <mergeCell ref="C6:Q6"/>
    <mergeCell ref="T6:AJ6"/>
    <mergeCell ref="CG6:CW6"/>
  </mergeCell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Анализ сметы расходов</vt:lpstr>
      <vt:lpstr>КВР 100</vt:lpstr>
      <vt:lpstr>КВР 200</vt:lpstr>
      <vt:lpstr>штатное Педагоги</vt:lpstr>
      <vt:lpstr>анализ Педагоги</vt:lpstr>
      <vt:lpstr>ШКОЛА пед</vt:lpstr>
      <vt:lpstr>коэф. Школа</vt:lpstr>
      <vt:lpstr>ШО т-3</vt:lpstr>
      <vt:lpstr>'анализ Педагоги'!Область_печати</vt:lpstr>
      <vt:lpstr>'Анализ сметы расходов'!Область_печати</vt:lpstr>
      <vt:lpstr>'КВР 100'!Область_печати</vt:lpstr>
      <vt:lpstr>'КВР 200'!Область_печати</vt:lpstr>
      <vt:lpstr>'коэф. Школа'!Область_печати</vt:lpstr>
      <vt:lpstr>'ШКОЛА пед'!Область_печати</vt:lpstr>
      <vt:lpstr>'ШО т-3'!Область_печати</vt:lpstr>
      <vt:lpstr>'штатное Педагоги'!Область_печати</vt:lpstr>
    </vt:vector>
  </TitlesOfParts>
  <Company>Ya Blondinko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Директор</dc:creator>
  <cp:lastModifiedBy>Директор</cp:lastModifiedBy>
  <cp:lastPrinted>2023-09-08T02:07:16Z</cp:lastPrinted>
  <dcterms:created xsi:type="dcterms:W3CDTF">2019-05-07T09:22:16Z</dcterms:created>
  <dcterms:modified xsi:type="dcterms:W3CDTF">2023-09-08T06:15:02Z</dcterms:modified>
</cp:coreProperties>
</file>