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4505" yWindow="45" windowWidth="12120" windowHeight="9120" tabRatio="768" firstSheet="1" activeTab="5"/>
  </bookViews>
  <sheets>
    <sheet name="Тит" sheetId="95" state="hidden" r:id="rId1"/>
    <sheet name="Анализ сметы расходов" sheetId="91" r:id="rId2"/>
    <sheet name="штатка" sheetId="70" r:id="rId3"/>
    <sheet name="Анализ ш.р." sheetId="71" r:id="rId4"/>
    <sheet name="КВР 100" sheetId="93" r:id="rId5"/>
    <sheet name="КВР 200" sheetId="94" r:id="rId6"/>
    <sheet name="иной пер" sheetId="97" r:id="rId7"/>
    <sheet name="пед пер" sheetId="98" r:id="rId8"/>
    <sheet name="коэф." sheetId="99" r:id="rId9"/>
    <sheet name="ШО" sheetId="100" r:id="rId10"/>
    <sheet name="расчет рук" sheetId="80" state="hidden" r:id="rId11"/>
  </sheets>
  <externalReferences>
    <externalReference r:id="rId12"/>
    <externalReference r:id="rId13"/>
    <externalReference r:id="rId14"/>
    <externalReference r:id="rId15"/>
  </externalReferences>
  <definedNames>
    <definedName name="Excel_BuiltIn_Print_Area_1" localSheetId="8">#REF!</definedName>
    <definedName name="Excel_BuiltIn_Print_Area_1" localSheetId="9">#REF!</definedName>
    <definedName name="Excel_BuiltIn_Print_Area_1" localSheetId="2">#REF!</definedName>
    <definedName name="Excel_BuiltIn_Print_Area_1">#REF!</definedName>
    <definedName name="Excel_BuiltIn_Print_Area_2" localSheetId="9">#REF!</definedName>
    <definedName name="Excel_BuiltIn_Print_Area_2" localSheetId="2">#REF!</definedName>
    <definedName name="Excel_BuiltIn_Print_Area_2">#REF!</definedName>
    <definedName name="_xlnm.Print_Area" localSheetId="1">'Анализ сметы расходов'!$A$1:$K$39</definedName>
    <definedName name="_xlnm.Print_Area" localSheetId="3">'Анализ ш.р.'!#REF!</definedName>
    <definedName name="_xlnm.Print_Area" localSheetId="6">'иной пер'!$A$1:$BD$37</definedName>
    <definedName name="_xlnm.Print_Area" localSheetId="4">'КВР 100'!$A$1:$G$65</definedName>
    <definedName name="_xlnm.Print_Area" localSheetId="5">'КВР 200'!$A$1:$G$227</definedName>
    <definedName name="_xlnm.Print_Area" localSheetId="8">коэф.!$A$1:$T$18</definedName>
    <definedName name="_xlnm.Print_Area" localSheetId="7">'пед пер'!$A$1:$CA$30</definedName>
    <definedName name="_xlnm.Print_Area" localSheetId="10">'расчет рук'!$A$1:$F$31</definedName>
    <definedName name="_xlnm.Print_Area" localSheetId="9">ШО!$A$1:$CW$38</definedName>
    <definedName name="_xlnm.Print_Area" localSheetId="2">штатка!$A$1:$D$44</definedName>
  </definedNames>
  <calcPr calcId="124519" fullPrecision="0"/>
</workbook>
</file>

<file path=xl/calcChain.xml><?xml version="1.0" encoding="utf-8"?>
<calcChain xmlns="http://schemas.openxmlformats.org/spreadsheetml/2006/main">
  <c r="G56" i="94"/>
  <c r="G43"/>
  <c r="G50"/>
  <c r="G51"/>
  <c r="G52"/>
  <c r="G53"/>
  <c r="G54"/>
  <c r="G55"/>
  <c r="G57"/>
  <c r="G49"/>
  <c r="G63"/>
  <c r="G64"/>
  <c r="G65"/>
  <c r="G66"/>
  <c r="G62"/>
  <c r="G224"/>
  <c r="G225"/>
  <c r="G226"/>
  <c r="G223"/>
  <c r="F21" i="97"/>
  <c r="G21" s="1"/>
  <c r="X21" s="1"/>
  <c r="R20"/>
  <c r="R19" s="1"/>
  <c r="R25" s="1"/>
  <c r="AJ29"/>
  <c r="AJ28"/>
  <c r="AJ30" s="1"/>
  <c r="AJ24"/>
  <c r="AJ23"/>
  <c r="AJ22" s="1"/>
  <c r="G24"/>
  <c r="BC24" i="100" s="1"/>
  <c r="G20" i="97"/>
  <c r="BC20" i="100" s="1"/>
  <c r="E22" i="97"/>
  <c r="F24"/>
  <c r="BS30" i="100"/>
  <c r="BK30"/>
  <c r="BC30"/>
  <c r="AR30"/>
  <c r="AR28"/>
  <c r="AR27" s="1"/>
  <c r="AI28"/>
  <c r="S28"/>
  <c r="S27"/>
  <c r="AR26"/>
  <c r="AR25" s="1"/>
  <c r="S26"/>
  <c r="S25"/>
  <c r="AR24"/>
  <c r="AR22" s="1"/>
  <c r="S24"/>
  <c r="S23"/>
  <c r="S22"/>
  <c r="AR21"/>
  <c r="S21"/>
  <c r="AR20"/>
  <c r="S20"/>
  <c r="S19"/>
  <c r="BX13"/>
  <c r="H18" i="99"/>
  <c r="R17"/>
  <c r="G17"/>
  <c r="F17"/>
  <c r="E17"/>
  <c r="D17"/>
  <c r="C17"/>
  <c r="B17"/>
  <c r="R16"/>
  <c r="G16"/>
  <c r="S16" s="1"/>
  <c r="T16" s="1"/>
  <c r="F16"/>
  <c r="E16"/>
  <c r="D16"/>
  <c r="C16"/>
  <c r="B16"/>
  <c r="G15"/>
  <c r="S15" s="1"/>
  <c r="T15" s="1"/>
  <c r="F15"/>
  <c r="F18" s="1"/>
  <c r="E15"/>
  <c r="D15"/>
  <c r="C15"/>
  <c r="B15"/>
  <c r="L23" i="98"/>
  <c r="J23"/>
  <c r="K23" s="1"/>
  <c r="BE23" s="1"/>
  <c r="H23"/>
  <c r="L22"/>
  <c r="J22"/>
  <c r="K22" s="1"/>
  <c r="BE22" s="1"/>
  <c r="H22"/>
  <c r="L21"/>
  <c r="J21"/>
  <c r="K21" s="1"/>
  <c r="H21"/>
  <c r="BY20"/>
  <c r="BY24" s="1"/>
  <c r="BW20"/>
  <c r="BW24" s="1"/>
  <c r="BQ20"/>
  <c r="BQ24" s="1"/>
  <c r="BO20"/>
  <c r="BO24" s="1"/>
  <c r="BJ20"/>
  <c r="BH20"/>
  <c r="BD20"/>
  <c r="BD24" s="1"/>
  <c r="BB20"/>
  <c r="BB24" s="1"/>
  <c r="AZ20"/>
  <c r="AX20"/>
  <c r="AX24" s="1"/>
  <c r="AV20"/>
  <c r="AV24" s="1"/>
  <c r="AT20"/>
  <c r="AT24" s="1"/>
  <c r="AR20"/>
  <c r="AQ20"/>
  <c r="AQ24" s="1"/>
  <c r="AP20"/>
  <c r="AP24" s="1"/>
  <c r="AO20"/>
  <c r="AO24" s="1"/>
  <c r="AN20"/>
  <c r="AN24" s="1"/>
  <c r="AM20"/>
  <c r="AM24" s="1"/>
  <c r="AL20"/>
  <c r="AL24" s="1"/>
  <c r="AK20"/>
  <c r="AK24" s="1"/>
  <c r="AJ20"/>
  <c r="AJ24" s="1"/>
  <c r="AI20"/>
  <c r="AI24" s="1"/>
  <c r="AH20"/>
  <c r="AH24" s="1"/>
  <c r="AG20"/>
  <c r="AG24" s="1"/>
  <c r="AF20"/>
  <c r="AF24" s="1"/>
  <c r="AE20"/>
  <c r="AE24" s="1"/>
  <c r="AD20"/>
  <c r="AD24" s="1"/>
  <c r="AC20"/>
  <c r="AC24" s="1"/>
  <c r="AB20"/>
  <c r="AB24" s="1"/>
  <c r="AA20"/>
  <c r="AA24" s="1"/>
  <c r="Z20"/>
  <c r="Z24" s="1"/>
  <c r="W20"/>
  <c r="W24" s="1"/>
  <c r="U20"/>
  <c r="U24" s="1"/>
  <c r="S20"/>
  <c r="S24" s="1"/>
  <c r="Q20"/>
  <c r="Q24" s="1"/>
  <c r="O20"/>
  <c r="O24" s="1"/>
  <c r="N20"/>
  <c r="N24" s="1"/>
  <c r="M20"/>
  <c r="M24" s="1"/>
  <c r="L20"/>
  <c r="L24" s="1"/>
  <c r="J20"/>
  <c r="J24" s="1"/>
  <c r="I20"/>
  <c r="I24" s="1"/>
  <c r="AZ31" i="97"/>
  <c r="AY31"/>
  <c r="AX31"/>
  <c r="AW31"/>
  <c r="AV31"/>
  <c r="AU31"/>
  <c r="AT31"/>
  <c r="AS31"/>
  <c r="AR31"/>
  <c r="AQ31"/>
  <c r="AP31"/>
  <c r="AO31"/>
  <c r="F29"/>
  <c r="G29" s="1"/>
  <c r="R29" s="1"/>
  <c r="AI28"/>
  <c r="W28"/>
  <c r="W30" s="1"/>
  <c r="V28"/>
  <c r="V30" s="1"/>
  <c r="U28"/>
  <c r="U30" s="1"/>
  <c r="T28"/>
  <c r="T30" s="1"/>
  <c r="Q28"/>
  <c r="Q30" s="1"/>
  <c r="P28"/>
  <c r="O28"/>
  <c r="N28"/>
  <c r="L28"/>
  <c r="J28"/>
  <c r="J30" s="1"/>
  <c r="H28"/>
  <c r="E28"/>
  <c r="E30" s="1"/>
  <c r="E31" s="1"/>
  <c r="BB27"/>
  <c r="BA27"/>
  <c r="AM27"/>
  <c r="AJ27"/>
  <c r="F23"/>
  <c r="G23" s="1"/>
  <c r="AI22"/>
  <c r="W22"/>
  <c r="V22"/>
  <c r="U22"/>
  <c r="T22"/>
  <c r="R22"/>
  <c r="Q22"/>
  <c r="P22"/>
  <c r="O22"/>
  <c r="N22"/>
  <c r="L22"/>
  <c r="J22"/>
  <c r="H22"/>
  <c r="BD21"/>
  <c r="BD20"/>
  <c r="BD19" s="1"/>
  <c r="BC19"/>
  <c r="BB19"/>
  <c r="BA19"/>
  <c r="AJ19"/>
  <c r="AI19"/>
  <c r="V19"/>
  <c r="V25" s="1"/>
  <c r="T19"/>
  <c r="T25" s="1"/>
  <c r="Q19"/>
  <c r="P19"/>
  <c r="P25" s="1"/>
  <c r="O19"/>
  <c r="O25" s="1"/>
  <c r="N19"/>
  <c r="N25" s="1"/>
  <c r="L19"/>
  <c r="J19"/>
  <c r="J25" s="1"/>
  <c r="H19"/>
  <c r="H25" s="1"/>
  <c r="E19"/>
  <c r="E25" s="1"/>
  <c r="F19" l="1"/>
  <c r="K20"/>
  <c r="X20"/>
  <c r="AJ25"/>
  <c r="AJ31" s="1"/>
  <c r="I23"/>
  <c r="G22"/>
  <c r="BC23" i="100"/>
  <c r="X23" i="97"/>
  <c r="X19"/>
  <c r="Y21"/>
  <c r="BS21" i="100" s="1"/>
  <c r="S17" i="99"/>
  <c r="T17" s="1"/>
  <c r="I24" i="97"/>
  <c r="G19"/>
  <c r="I17" i="99"/>
  <c r="J17" s="1"/>
  <c r="L25" i="97"/>
  <c r="Q25"/>
  <c r="Q31" s="1"/>
  <c r="G18" i="99"/>
  <c r="I21" i="97"/>
  <c r="X24"/>
  <c r="U21"/>
  <c r="I16" i="99"/>
  <c r="J16" s="1"/>
  <c r="BC21" i="100"/>
  <c r="BC19" s="1"/>
  <c r="R18" i="99"/>
  <c r="F22" i="97"/>
  <c r="F25" s="1"/>
  <c r="I20"/>
  <c r="U20"/>
  <c r="Y20" s="1"/>
  <c r="I15" i="99"/>
  <c r="J15" s="1"/>
  <c r="BC26" i="100"/>
  <c r="AR19"/>
  <c r="AR29"/>
  <c r="BC22"/>
  <c r="S18" i="99"/>
  <c r="BE21" i="98"/>
  <c r="BE20" s="1"/>
  <c r="BE24" s="1"/>
  <c r="K20"/>
  <c r="K24" s="1"/>
  <c r="BC28" i="100" s="1"/>
  <c r="AI25" i="97"/>
  <c r="AK27"/>
  <c r="AL27" s="1"/>
  <c r="W24"/>
  <c r="M24"/>
  <c r="K24"/>
  <c r="F28"/>
  <c r="F30" s="1"/>
  <c r="N30"/>
  <c r="P30"/>
  <c r="P31" s="1"/>
  <c r="AI30"/>
  <c r="BC27"/>
  <c r="H30"/>
  <c r="L30"/>
  <c r="O30"/>
  <c r="O31" s="1"/>
  <c r="T18" i="99"/>
  <c r="R21" i="98"/>
  <c r="V21"/>
  <c r="AU21"/>
  <c r="AY21"/>
  <c r="BC21"/>
  <c r="R22"/>
  <c r="V22"/>
  <c r="AU22"/>
  <c r="AY22"/>
  <c r="BC22"/>
  <c r="R23"/>
  <c r="V23"/>
  <c r="AU23"/>
  <c r="AY23"/>
  <c r="BC23"/>
  <c r="P21"/>
  <c r="T21"/>
  <c r="X21"/>
  <c r="AS21"/>
  <c r="AW21"/>
  <c r="BA21"/>
  <c r="P22"/>
  <c r="T22"/>
  <c r="X22"/>
  <c r="AS22"/>
  <c r="AW22"/>
  <c r="BA22"/>
  <c r="P23"/>
  <c r="T23"/>
  <c r="X23"/>
  <c r="AS23"/>
  <c r="AW23"/>
  <c r="BA23"/>
  <c r="M41" i="97"/>
  <c r="X29"/>
  <c r="Y29" s="1"/>
  <c r="BS26" i="100" s="1"/>
  <c r="BS25" s="1"/>
  <c r="K29" i="97"/>
  <c r="K28" s="1"/>
  <c r="K30" s="1"/>
  <c r="M29"/>
  <c r="M28" s="1"/>
  <c r="I29"/>
  <c r="I28" s="1"/>
  <c r="I30" s="1"/>
  <c r="G28"/>
  <c r="G30" s="1"/>
  <c r="H31"/>
  <c r="L31"/>
  <c r="N31"/>
  <c r="AI31"/>
  <c r="M20"/>
  <c r="K21"/>
  <c r="K19" s="1"/>
  <c r="K25" s="1"/>
  <c r="K23"/>
  <c r="K22" s="1"/>
  <c r="M21"/>
  <c r="M23"/>
  <c r="BC25" i="100" l="1"/>
  <c r="Y24" i="97"/>
  <c r="BS24" i="100" s="1"/>
  <c r="G25" i="97"/>
  <c r="G31" s="1"/>
  <c r="F31"/>
  <c r="BC27" i="100"/>
  <c r="I19" i="97"/>
  <c r="BS20" i="100"/>
  <c r="BS19" s="1"/>
  <c r="Y19" i="97"/>
  <c r="Y23"/>
  <c r="X22"/>
  <c r="X25" s="1"/>
  <c r="I22"/>
  <c r="Y22" i="98"/>
  <c r="S24" i="97"/>
  <c r="K31"/>
  <c r="J18" i="99"/>
  <c r="I18"/>
  <c r="AS20" i="98"/>
  <c r="AS24" s="1"/>
  <c r="BF21"/>
  <c r="AW20"/>
  <c r="AW24" s="1"/>
  <c r="X20"/>
  <c r="X24" s="1"/>
  <c r="AY20"/>
  <c r="AY24" s="1"/>
  <c r="BF23"/>
  <c r="BF22"/>
  <c r="BG22" s="1"/>
  <c r="BA20"/>
  <c r="BA24" s="1"/>
  <c r="T20"/>
  <c r="T24" s="1"/>
  <c r="BC20"/>
  <c r="BC24" s="1"/>
  <c r="AU20"/>
  <c r="AU24" s="1"/>
  <c r="R20"/>
  <c r="R24" s="1"/>
  <c r="Y21"/>
  <c r="P20"/>
  <c r="P24" s="1"/>
  <c r="Y23"/>
  <c r="V20"/>
  <c r="V24" s="1"/>
  <c r="M30" i="97"/>
  <c r="M22"/>
  <c r="S23"/>
  <c r="U19"/>
  <c r="S20"/>
  <c r="M19"/>
  <c r="R28"/>
  <c r="S29"/>
  <c r="BK26" i="100" s="1"/>
  <c r="BK25" s="1"/>
  <c r="S21" i="97"/>
  <c r="W19"/>
  <c r="W25" s="1"/>
  <c r="X28"/>
  <c r="X30" s="1"/>
  <c r="Y28"/>
  <c r="Y30" s="1"/>
  <c r="BC29" i="100" l="1"/>
  <c r="BK21"/>
  <c r="Z21" i="97"/>
  <c r="Z24"/>
  <c r="BK24" i="100"/>
  <c r="BK23"/>
  <c r="S22" i="97"/>
  <c r="Z23"/>
  <c r="Z22" s="1"/>
  <c r="BK22" i="98"/>
  <c r="BI22"/>
  <c r="BG23"/>
  <c r="R30" i="97"/>
  <c r="R31" s="1"/>
  <c r="Y22"/>
  <c r="Y25" s="1"/>
  <c r="Y31" s="1"/>
  <c r="BS23" i="100"/>
  <c r="BS22" s="1"/>
  <c r="X31" i="97"/>
  <c r="I25"/>
  <c r="I31" s="1"/>
  <c r="S19"/>
  <c r="BK20" i="100"/>
  <c r="Z20" i="97"/>
  <c r="U25"/>
  <c r="U31" s="1"/>
  <c r="AB24"/>
  <c r="CI24" i="100" s="1"/>
  <c r="AA24" i="97"/>
  <c r="CA24" i="100" s="1"/>
  <c r="M25" i="97"/>
  <c r="M31" s="1"/>
  <c r="BN22" i="98"/>
  <c r="BF20"/>
  <c r="BF24" s="1"/>
  <c r="BS28" i="100" s="1"/>
  <c r="BS27" s="1"/>
  <c r="BG21" i="98"/>
  <c r="Y20"/>
  <c r="Y24" s="1"/>
  <c r="BK28" i="100" s="1"/>
  <c r="W31" i="97"/>
  <c r="S28"/>
  <c r="S30" s="1"/>
  <c r="Z29"/>
  <c r="BS29" i="100" l="1"/>
  <c r="BK22"/>
  <c r="BK27"/>
  <c r="BK23" i="98"/>
  <c r="BI23"/>
  <c r="BN23"/>
  <c r="S25" i="97"/>
  <c r="S31" s="1"/>
  <c r="BK21" i="98"/>
  <c r="BI21"/>
  <c r="BI20" s="1"/>
  <c r="BI24" s="1"/>
  <c r="CQ24" i="100"/>
  <c r="CX24" s="1"/>
  <c r="CZ24" s="1"/>
  <c r="AA20" i="97"/>
  <c r="CA20" i="100" s="1"/>
  <c r="Z19" i="97"/>
  <c r="Z25" s="1"/>
  <c r="Z31" s="1"/>
  <c r="BK19" i="100"/>
  <c r="BL22" i="98"/>
  <c r="BL23"/>
  <c r="AC24" i="97"/>
  <c r="AD24" s="1"/>
  <c r="AE24" s="1"/>
  <c r="AF24" s="1"/>
  <c r="AM24" s="1"/>
  <c r="AN24" s="1"/>
  <c r="BN21" i="98"/>
  <c r="BK20"/>
  <c r="BK24" s="1"/>
  <c r="BG20"/>
  <c r="BG24" s="1"/>
  <c r="BR23"/>
  <c r="BP23"/>
  <c r="BR22"/>
  <c r="BP22"/>
  <c r="AB23" i="97"/>
  <c r="AA23"/>
  <c r="AB29"/>
  <c r="Z28"/>
  <c r="Z30" s="1"/>
  <c r="AA29"/>
  <c r="AB21"/>
  <c r="CI21" i="100" s="1"/>
  <c r="AA21" i="97"/>
  <c r="CA21" i="100" s="1"/>
  <c r="AB20" i="97"/>
  <c r="CQ21" i="100" l="1"/>
  <c r="CA19"/>
  <c r="AA28" i="97"/>
  <c r="AA30" s="1"/>
  <c r="CA26" i="100"/>
  <c r="AB28" i="97"/>
  <c r="AB30" s="1"/>
  <c r="CI26" i="100"/>
  <c r="CI25" s="1"/>
  <c r="BL21" i="98"/>
  <c r="BL20" s="1"/>
  <c r="BL24" s="1"/>
  <c r="BK29" i="100"/>
  <c r="CI23"/>
  <c r="CI22" s="1"/>
  <c r="AB22" i="97"/>
  <c r="CA23" i="100"/>
  <c r="AA22" i="97"/>
  <c r="CI20" i="100"/>
  <c r="AB19" i="97"/>
  <c r="AB25" s="1"/>
  <c r="AB31" s="1"/>
  <c r="BS22" i="98"/>
  <c r="BT22" s="1"/>
  <c r="BS23"/>
  <c r="BT23" s="1"/>
  <c r="BA24" i="97"/>
  <c r="AG24"/>
  <c r="BB24" s="1"/>
  <c r="AC21"/>
  <c r="AE21" s="1"/>
  <c r="AA19"/>
  <c r="AC23"/>
  <c r="BR21" i="98"/>
  <c r="BN20"/>
  <c r="BN24" s="1"/>
  <c r="BP21"/>
  <c r="BP20" s="1"/>
  <c r="BP24" s="1"/>
  <c r="CA28" i="100" s="1"/>
  <c r="AC20" i="97"/>
  <c r="AC29"/>
  <c r="AC19" l="1"/>
  <c r="CA22" i="100"/>
  <c r="CQ23"/>
  <c r="CA25"/>
  <c r="CQ26"/>
  <c r="AA25" i="97"/>
  <c r="AA31" s="1"/>
  <c r="CA27" i="100"/>
  <c r="AD23" i="97"/>
  <c r="AD22" s="1"/>
  <c r="AC22"/>
  <c r="AC25" s="1"/>
  <c r="AC31" s="1"/>
  <c r="CI19" i="100"/>
  <c r="CQ20"/>
  <c r="CQ19" s="1"/>
  <c r="AE23" i="97"/>
  <c r="AE22" s="1"/>
  <c r="AH24"/>
  <c r="BC24"/>
  <c r="BD24" s="1"/>
  <c r="BV22" i="98"/>
  <c r="BU22"/>
  <c r="BV23"/>
  <c r="BU23"/>
  <c r="BR20"/>
  <c r="BR24" s="1"/>
  <c r="CI28" i="100" s="1"/>
  <c r="CI27" s="1"/>
  <c r="BS21" i="98"/>
  <c r="BS20" s="1"/>
  <c r="BS24" s="1"/>
  <c r="AF21" i="97"/>
  <c r="AG21"/>
  <c r="AD29"/>
  <c r="AD28" s="1"/>
  <c r="AD30" s="1"/>
  <c r="AC28"/>
  <c r="AC30" s="1"/>
  <c r="AD19"/>
  <c r="AD25" s="1"/>
  <c r="AD31" s="1"/>
  <c r="AG23"/>
  <c r="AG22" s="1"/>
  <c r="CA29" i="100" l="1"/>
  <c r="CA30" s="1"/>
  <c r="CX23"/>
  <c r="CZ23" s="1"/>
  <c r="CQ22"/>
  <c r="BA23" i="97"/>
  <c r="CI29" i="100"/>
  <c r="CI30" s="1"/>
  <c r="CQ28"/>
  <c r="CX26"/>
  <c r="CZ26" s="1"/>
  <c r="CQ25"/>
  <c r="AF23" i="97"/>
  <c r="BX23" i="98"/>
  <c r="BZ23" s="1"/>
  <c r="CA23" s="1"/>
  <c r="BX22"/>
  <c r="BZ22" s="1"/>
  <c r="CA22" s="1"/>
  <c r="AK24" i="97"/>
  <c r="AL24" s="1"/>
  <c r="BB23"/>
  <c r="BB22" s="1"/>
  <c r="BB25" s="1"/>
  <c r="AE29"/>
  <c r="BA29" s="1"/>
  <c r="BT21" i="98"/>
  <c r="AH23" i="97"/>
  <c r="AH22" s="1"/>
  <c r="BA22"/>
  <c r="BA25" s="1"/>
  <c r="AH21"/>
  <c r="AK21"/>
  <c r="AL21" s="1"/>
  <c r="AF29"/>
  <c r="AE20"/>
  <c r="AE19" s="1"/>
  <c r="AE25" s="1"/>
  <c r="CX28" i="100" l="1"/>
  <c r="CZ28" s="1"/>
  <c r="CQ27"/>
  <c r="CQ29" s="1"/>
  <c r="CQ30" s="1"/>
  <c r="AM29" i="97"/>
  <c r="AF28"/>
  <c r="AF30" s="1"/>
  <c r="BC23"/>
  <c r="BD23" s="1"/>
  <c r="BD22" s="1"/>
  <c r="AM23"/>
  <c r="AF22"/>
  <c r="AG29"/>
  <c r="AG28" s="1"/>
  <c r="AG30" s="1"/>
  <c r="AE31"/>
  <c r="AE28"/>
  <c r="AE30" s="1"/>
  <c r="BB29"/>
  <c r="BB28" s="1"/>
  <c r="BB30" s="1"/>
  <c r="BB31" s="1"/>
  <c r="BV21" i="98"/>
  <c r="BV20" s="1"/>
  <c r="BV24" s="1"/>
  <c r="BT20"/>
  <c r="BT24" s="1"/>
  <c r="BU21"/>
  <c r="BA28" i="97"/>
  <c r="BA30" s="1"/>
  <c r="BA31" s="1"/>
  <c r="AG20"/>
  <c r="AG19" s="1"/>
  <c r="AG25" s="1"/>
  <c r="AG31" s="1"/>
  <c r="AF20"/>
  <c r="AF19" s="1"/>
  <c r="AF25" s="1"/>
  <c r="AF31" s="1"/>
  <c r="AH29"/>
  <c r="AH28" s="1"/>
  <c r="AH30" s="1"/>
  <c r="AN23" l="1"/>
  <c r="AM22"/>
  <c r="AK23"/>
  <c r="BC22"/>
  <c r="BC29"/>
  <c r="BD29" s="1"/>
  <c r="BD28" s="1"/>
  <c r="BD30" s="1"/>
  <c r="BD31" s="1"/>
  <c r="BX21" i="98"/>
  <c r="BU20"/>
  <c r="BU24" s="1"/>
  <c r="AK20" i="97"/>
  <c r="AH20"/>
  <c r="AH19" s="1"/>
  <c r="AH25" s="1"/>
  <c r="AH31" s="1"/>
  <c r="BC28"/>
  <c r="BC30" s="1"/>
  <c r="BC31" s="1"/>
  <c r="BD25"/>
  <c r="AN29"/>
  <c r="AN28" s="1"/>
  <c r="AN30" s="1"/>
  <c r="AM28"/>
  <c r="AM30" s="1"/>
  <c r="BC25"/>
  <c r="AK22" l="1"/>
  <c r="AL22" s="1"/>
  <c r="AL23"/>
  <c r="AN22"/>
  <c r="AM25"/>
  <c r="AL20"/>
  <c r="AK19"/>
  <c r="BZ21" i="98"/>
  <c r="BX20"/>
  <c r="BX24" s="1"/>
  <c r="AN25" i="97" l="1"/>
  <c r="AN31" s="1"/>
  <c r="AM31"/>
  <c r="AL19"/>
  <c r="AL25" s="1"/>
  <c r="AK25"/>
  <c r="BZ20" i="98"/>
  <c r="BZ24" s="1"/>
  <c r="CA21"/>
  <c r="CA20" s="1"/>
  <c r="CA24" s="1"/>
  <c r="G44" i="93" l="1"/>
  <c r="G16"/>
  <c r="E38"/>
  <c r="G38" s="1"/>
  <c r="G48"/>
  <c r="G227" i="94"/>
  <c r="G45"/>
  <c r="C13" i="71"/>
  <c r="I23" i="91" l="1"/>
  <c r="P19" s="1"/>
  <c r="I29"/>
  <c r="D24" i="80" l="1"/>
  <c r="F24" s="1"/>
  <c r="G58" i="94" l="1"/>
  <c r="I36" i="91" l="1"/>
  <c r="G67" i="94" l="1"/>
  <c r="G3" s="1"/>
  <c r="I31" i="91" l="1"/>
  <c r="I30"/>
  <c r="E37" i="93" l="1"/>
  <c r="G37" s="1"/>
  <c r="G39" s="1"/>
  <c r="G45"/>
  <c r="G17"/>
  <c r="G18" s="1"/>
  <c r="G216" i="94"/>
  <c r="G215"/>
  <c r="G210"/>
  <c r="G209"/>
  <c r="G204"/>
  <c r="G203"/>
  <c r="G198"/>
  <c r="G197"/>
  <c r="G192"/>
  <c r="G191"/>
  <c r="G186"/>
  <c r="G185"/>
  <c r="G180"/>
  <c r="G179"/>
  <c r="G174"/>
  <c r="G173"/>
  <c r="G168"/>
  <c r="G167"/>
  <c r="G162"/>
  <c r="G161"/>
  <c r="G156"/>
  <c r="G155"/>
  <c r="G153"/>
  <c r="G152"/>
  <c r="G150"/>
  <c r="G149"/>
  <c r="G147"/>
  <c r="G146"/>
  <c r="G140"/>
  <c r="G139"/>
  <c r="G133"/>
  <c r="G132"/>
  <c r="G127"/>
  <c r="G126"/>
  <c r="G125"/>
  <c r="G119"/>
  <c r="G118"/>
  <c r="G113"/>
  <c r="G112"/>
  <c r="G111"/>
  <c r="G110"/>
  <c r="G105"/>
  <c r="G104"/>
  <c r="G103"/>
  <c r="G97"/>
  <c r="G96"/>
  <c r="G87"/>
  <c r="G86"/>
  <c r="G79"/>
  <c r="G78"/>
  <c r="G73"/>
  <c r="G72"/>
  <c r="G31"/>
  <c r="G30"/>
  <c r="G25"/>
  <c r="G24"/>
  <c r="G19"/>
  <c r="G18"/>
  <c r="G13"/>
  <c r="G12"/>
  <c r="G7"/>
  <c r="G6"/>
  <c r="G62" i="93"/>
  <c r="G61" s="1"/>
  <c r="G58"/>
  <c r="G57"/>
  <c r="G30"/>
  <c r="G29"/>
  <c r="G20"/>
  <c r="J23" i="91" s="1"/>
  <c r="J36"/>
  <c r="G36"/>
  <c r="G35"/>
  <c r="H34"/>
  <c r="F34"/>
  <c r="E34"/>
  <c r="D34"/>
  <c r="I33"/>
  <c r="J33" s="1"/>
  <c r="G33"/>
  <c r="I32"/>
  <c r="J32" s="1"/>
  <c r="G32"/>
  <c r="G31"/>
  <c r="G30"/>
  <c r="J29"/>
  <c r="G29"/>
  <c r="H28"/>
  <c r="H27" s="1"/>
  <c r="F28"/>
  <c r="F27" s="1"/>
  <c r="E28"/>
  <c r="E27" s="1"/>
  <c r="D28"/>
  <c r="D27" s="1"/>
  <c r="G26"/>
  <c r="H25"/>
  <c r="F25"/>
  <c r="E25"/>
  <c r="D25"/>
  <c r="G24"/>
  <c r="G23"/>
  <c r="G22"/>
  <c r="H21"/>
  <c r="F21"/>
  <c r="E21"/>
  <c r="D21"/>
  <c r="G20"/>
  <c r="H19"/>
  <c r="F19"/>
  <c r="F18" s="1"/>
  <c r="F17" s="1"/>
  <c r="E19"/>
  <c r="D19"/>
  <c r="D23" i="71"/>
  <c r="C23"/>
  <c r="D20"/>
  <c r="C20"/>
  <c r="D16"/>
  <c r="C16"/>
  <c r="D13"/>
  <c r="C41" i="70"/>
  <c r="C39"/>
  <c r="C37"/>
  <c r="C34"/>
  <c r="C27"/>
  <c r="C25"/>
  <c r="C18"/>
  <c r="C15"/>
  <c r="E18" i="91" l="1"/>
  <c r="E17" s="1"/>
  <c r="D18"/>
  <c r="D17" s="1"/>
  <c r="H18"/>
  <c r="H17" s="1"/>
  <c r="I28"/>
  <c r="C21" i="70"/>
  <c r="G181" i="94"/>
  <c r="G193"/>
  <c r="C29" i="70"/>
  <c r="G205" i="94"/>
  <c r="G217"/>
  <c r="C44" i="70"/>
  <c r="G175" i="94"/>
  <c r="G211"/>
  <c r="G46" i="93"/>
  <c r="G33" s="1"/>
  <c r="G59"/>
  <c r="G120" i="94"/>
  <c r="G14"/>
  <c r="G26"/>
  <c r="G74"/>
  <c r="G88"/>
  <c r="G83" s="1"/>
  <c r="G134"/>
  <c r="G163"/>
  <c r="G20"/>
  <c r="G32"/>
  <c r="G80"/>
  <c r="G141"/>
  <c r="G169"/>
  <c r="G199"/>
  <c r="G106"/>
  <c r="G157"/>
  <c r="G31" i="93"/>
  <c r="G128" i="94"/>
  <c r="G187"/>
  <c r="G28" i="91"/>
  <c r="G114" i="94"/>
  <c r="G8"/>
  <c r="J31" i="91"/>
  <c r="G38" i="94"/>
  <c r="J30" i="91" s="1"/>
  <c r="G21"/>
  <c r="G19"/>
  <c r="G34"/>
  <c r="G25"/>
  <c r="G12" i="93"/>
  <c r="I22" i="91"/>
  <c r="K23"/>
  <c r="K29"/>
  <c r="K32"/>
  <c r="K33"/>
  <c r="K36"/>
  <c r="C26" i="71"/>
  <c r="D26"/>
  <c r="I24" i="91" l="1"/>
  <c r="K24" s="1"/>
  <c r="G11" i="93"/>
  <c r="G27" i="91"/>
  <c r="G18"/>
  <c r="G122" i="94"/>
  <c r="G26" i="93"/>
  <c r="J28" i="91"/>
  <c r="K31"/>
  <c r="K28"/>
  <c r="K30"/>
  <c r="J22"/>
  <c r="K22"/>
  <c r="I21" l="1"/>
  <c r="K21" s="1"/>
  <c r="J24"/>
  <c r="J21" s="1"/>
  <c r="G17"/>
  <c r="D10" i="80" l="1"/>
  <c r="F11" s="1"/>
  <c r="C18" l="1"/>
  <c r="B18"/>
  <c r="D18" l="1"/>
  <c r="F18" s="1"/>
  <c r="F19" s="1"/>
  <c r="F25" l="1"/>
  <c r="E26" i="95" l="1"/>
  <c r="AK28" i="97" l="1"/>
  <c r="AK29"/>
  <c r="AL29" s="1"/>
  <c r="AL28" l="1"/>
  <c r="AL30" s="1"/>
  <c r="AK30"/>
  <c r="AK31" s="1"/>
  <c r="AL31" l="1"/>
  <c r="G5" i="93"/>
  <c r="G9" l="1"/>
  <c r="E95" i="94"/>
  <c r="I20" i="91"/>
  <c r="G4" i="93"/>
  <c r="G3" s="1"/>
  <c r="G95" i="94" l="1"/>
  <c r="G98" s="1"/>
  <c r="I35" i="91" s="1"/>
  <c r="I26"/>
  <c r="N19" s="1"/>
  <c r="G8" i="93"/>
  <c r="G7" s="1"/>
  <c r="I19" i="91"/>
  <c r="J20"/>
  <c r="J19" s="1"/>
  <c r="K20"/>
  <c r="G91" i="94" l="1"/>
  <c r="K19" i="91"/>
  <c r="J26"/>
  <c r="J25" s="1"/>
  <c r="J18" s="1"/>
  <c r="K26"/>
  <c r="I25"/>
  <c r="K25" s="1"/>
  <c r="I34"/>
  <c r="K35"/>
  <c r="J35"/>
  <c r="J34" s="1"/>
  <c r="J27" s="1"/>
  <c r="I27" l="1"/>
  <c r="K27" s="1"/>
  <c r="K34"/>
  <c r="I18"/>
  <c r="J17"/>
  <c r="I17" l="1"/>
  <c r="K18"/>
  <c r="K17" l="1"/>
  <c r="O19"/>
  <c r="M19"/>
  <c r="M20" s="1"/>
</calcChain>
</file>

<file path=xl/sharedStrings.xml><?xml version="1.0" encoding="utf-8"?>
<sst xmlns="http://schemas.openxmlformats.org/spreadsheetml/2006/main" count="1030" uniqueCount="512">
  <si>
    <t>Утверждаю</t>
  </si>
  <si>
    <t>№ п/п</t>
  </si>
  <si>
    <t>Должность</t>
  </si>
  <si>
    <t>Ф.И.О.</t>
  </si>
  <si>
    <t>Профессиональные квалификационные группы, квалификационные уровни</t>
  </si>
  <si>
    <t>Образование</t>
  </si>
  <si>
    <t>Нагрузка (количество часов в неделю)</t>
  </si>
  <si>
    <t>Норма рабочего времени</t>
  </si>
  <si>
    <t>Количество ставок</t>
  </si>
  <si>
    <t>(наименование учреждения)</t>
  </si>
  <si>
    <t xml:space="preserve">предмет </t>
  </si>
  <si>
    <t>размер надбавки, %</t>
  </si>
  <si>
    <t>Сумма выплаты</t>
  </si>
  <si>
    <t>учителям физики, химии, иностранного языка 10%</t>
  </si>
  <si>
    <t>учителям математики 15 %</t>
  </si>
  <si>
    <t>русского языка, литературы (за исключением классов для обучающихся с ограниченными возможностями здоровья VIII вида и учреждений для детей, нуждающхся в психолого-педагогической  и медико-социальной помощи) 15%</t>
  </si>
  <si>
    <t>учителям начальных классов (за исключением классов для обучающихся с ограниченными возможностями здоровья VIII вида и учреждений для детей, нуждающхся в психолого-педагогической  и медико-социальной помощи) 15%</t>
  </si>
  <si>
    <t>Новые условия:  учителям и иным педагогическим работникам за проверку письменных работ во всех учреждениях (пропорционально нагрузке):</t>
  </si>
  <si>
    <t>кабинетами, лабораториями, учебно-опытными участками, мастерскими 10 %</t>
  </si>
  <si>
    <t>музыкальными и спортивными залами 20%</t>
  </si>
  <si>
    <t>от 1 года до 5 лет ( 5%)</t>
  </si>
  <si>
    <t>за опыт работы в занимаемой должности от 5  до 10 лет  ( проценты к окладу ( должностному окладу))</t>
  </si>
  <si>
    <t>от 5  до 10 лет ( 15%)</t>
  </si>
  <si>
    <t>при наличии ученой степени кандидата наук, культурологи, искусствоведения; (25%)</t>
  </si>
  <si>
    <t>при наличии почетного звания, начинающегося со слов "Заслуженный", при условии соответствия почетного звания профилю учреждения (25%)</t>
  </si>
  <si>
    <t>за опыт работы в занимаемой должности свыше  10 лет  ( проценты к окладу ( должностному окладу))</t>
  </si>
  <si>
    <t>свыше 10 лет ( 25%)</t>
  </si>
  <si>
    <t>при наличии почетного звания, начинающегося со слов "Заслуженный", при условии соответствия почетного звания профилю учреждения (35%)</t>
  </si>
  <si>
    <t>специалистам, впервые окончившим  одно из учреждений высшего или среднего профессионального образования и заключившим в течение трех лет после окончаниря учебного заведения трудовые договоры с краевыми  государственными бюджетными образовательными учреждениями либо продолжающим работу в образовательном учреждении (20%)</t>
  </si>
  <si>
    <t>за опыт работы в заним. должн. от  1 года до 5 лет</t>
  </si>
  <si>
    <t>За ненормированный рабочий день 15%</t>
  </si>
  <si>
    <t>Общий объем фонда оплаты труда педагогических работников  (Q)</t>
  </si>
  <si>
    <t>Предельный фонд оплаты труда, который может направляться на выплаты стимулирующего характера педагогическим работникам, определяется в размере не менее 25% от ФОТ педагогических работников (Qстим)</t>
  </si>
  <si>
    <t>Сумма средств, направляемая в резерв для оплаты отпусков, выплаты пособия по временной нетрудоспособности за счет средств работодателя, оплаты дней служебных командировок, подготовки, переподготовки, повышения квалификации педагогических работников (Qотп)</t>
  </si>
  <si>
    <t>Показатели для определения общего объема ФОТ педагогических работников, рассчитанного для установления повышающих коэффициентов (Q 1)</t>
  </si>
  <si>
    <t xml:space="preserve">Повышающий коэффициент  К 2= Q 1/ Qокл  х 100% </t>
  </si>
  <si>
    <t>Повышающий коэффициент  К 1</t>
  </si>
  <si>
    <t>1.Основание повышения оклада: за наличие квалификационной категории</t>
  </si>
  <si>
    <t>2. Основание повышения оклада (должностного оклада), ставки з/платы: за осуществление педагогической деятельности в условиях изменения содержания образования и воспитания</t>
  </si>
  <si>
    <t>Оклад с учетом повышающего коэффициента К 1  к минимальному окладу (должностному окладу)  ( O = Оmin + Оmin х K  / 100)</t>
  </si>
  <si>
    <t>"------------"</t>
  </si>
  <si>
    <t>__________</t>
  </si>
  <si>
    <t>20___г.</t>
  </si>
  <si>
    <t>ВСЕГО</t>
  </si>
  <si>
    <t>Данные по фактической наполняемости классов для расчета  учителям и иным педагогическим работникам  оплаты за классное руководство ( фактическое количество человек в классе)</t>
  </si>
  <si>
    <t>Х</t>
  </si>
  <si>
    <t>(подпись)</t>
  </si>
  <si>
    <t>Оклад с учетом повышающих коэффициентов К 1 и К 2 к минимальному   окладу (должностному окладу)  ( O = Оmin + Оmin х K  / 100)</t>
  </si>
  <si>
    <t>Минимальный оклад (должностной оклад)  без учета  повышающих коэффициентов</t>
  </si>
  <si>
    <t>Фонд оплаты труда педагогических работников, состоящий из установленных окладов (должностных окладов), ставок заработной платы,   выплат компенсационного характера, персональных   выплат, суммы повышений окладов (должностных окладов), ставок заработной платы за наличие квалификационной категории   (Qгар)</t>
  </si>
  <si>
    <t xml:space="preserve">За работу в сельской местности 25%  </t>
  </si>
  <si>
    <t>Количество ставок (данные гр. 9 табл.1)</t>
  </si>
  <si>
    <t xml:space="preserve">Минимальный оклад (должностной оклад) без  учета повышающих коэффициентов </t>
  </si>
  <si>
    <t>Минимальный оклад (должностной оклад) без  учета повышающих коэффициентов  с учетом нагрузки</t>
  </si>
  <si>
    <t>Оклад с учетом повышающего коэффициента К 1  к минимальному окладу (должностному окладу)  с учетом нагрузки (гр.9.*гр.6)</t>
  </si>
  <si>
    <t>Минимальный оклад (должностной оклад) с учетом  повышающих коэффициентов за наличие квалификационной категории   с учетом нагрузки (данные гр.10 таблицы 2)</t>
  </si>
  <si>
    <t>Таблица 1</t>
  </si>
  <si>
    <t>Таблица 2</t>
  </si>
  <si>
    <t>Расчет повышающего коэффициента К=К 1 +К 2 (гр.8+гр.17)</t>
  </si>
  <si>
    <t>Оклад с учетом повышающих коэффициентов К 1 и К 2 к минимальному   окладу (должностному окладу)  с учетом нагрузки (гр.19*гр.6)</t>
  </si>
  <si>
    <t>Минимальный оклад (должностной оклад) с учетом  повышающих коэффициентов за наличие квалификационной категории  и осуществление педагогической  деятельности в условиях изменения содержания образования и воспитания с учетом нагрузки (данные гр. 20 из табл.2)</t>
  </si>
  <si>
    <t xml:space="preserve">ФОТ педагогических работников, рассчитаный для установления повышающих коэффициентов Q 1=Q - Qгар - Qстим - Qотп </t>
  </si>
  <si>
    <t>высшее</t>
  </si>
  <si>
    <t>Начислены северные надбавки на заработную плату в месяц   включая  минимальный оклад  с учетом повышающих коэффициентов за наличие квалификационной категории с учетом нагрузки</t>
  </si>
  <si>
    <t>Начислены северные надбавки на заработную плату в месяц   включая  минимальный оклад  с учетом повышающих коэффициентов за наличие квалификационной категории и осуществление педагогической деятельности  в условиях изменения содержания образования и воспитания с учетом нагрузки</t>
  </si>
  <si>
    <t>C коэффициентом K1</t>
  </si>
  <si>
    <t>С коэффициентами K1 и K2</t>
  </si>
  <si>
    <t>Районный коэффициент</t>
  </si>
  <si>
    <t>Северная надбавка</t>
  </si>
  <si>
    <t>Квалификационная категория</t>
  </si>
  <si>
    <t>После определения коэф.2:</t>
  </si>
  <si>
    <t>Объем средств, предусмотренный на выплату окладов (должностных окладов), ставок з/платы педагогических работников c  северными надбавками (Qокл)</t>
  </si>
  <si>
    <t>Педагогическим работникам  за индивидуальное обучение на дому обучающихся,  осваивающих образовательные программы начального общего, основного общего и среднего общего образования и нуждающихся в длительном лечении,  а также детей-инвалидов, которые по состоянию здоровья не могут посещать образовательные учреждения (при наличии соответствующего медицинского заключения), за индивидуальное и групповое обучение детей, находящихся на длительном лечении в медицинских организациях (20%)</t>
  </si>
  <si>
    <t>Персональные стимулирующие выплаты: новые условия: учителям и иным педагогичеким работникам за заведование элементами инфраструктуры (рассчитываются от минимального оклада ( должностного оклада), ставки заработной платы без учета нагрузки)</t>
  </si>
  <si>
    <t xml:space="preserve">Персональные стимулирующие выплаты: новые условия - учителям и иным педагогическим работникам за классное руководство 2700 руб. в месяц с наполняемостью не менее наполняемости, установленной  законодательством,  для классов, наполняемость которых меньше установленной нормы, размер вознаграждения уменьшается пропорционально численности обучающихся </t>
  </si>
  <si>
    <t>с/спец</t>
  </si>
  <si>
    <t>Горбоуль Н.А.</t>
  </si>
  <si>
    <t xml:space="preserve">группа по оплате труда </t>
  </si>
  <si>
    <t>Сумма окладов основного персонала с учетом нагрузки (учителя)</t>
  </si>
  <si>
    <t>Количесто штатных единиц</t>
  </si>
  <si>
    <t>Должностной оклад руководителя</t>
  </si>
  <si>
    <t>Количество средних окладов (должностных окладов), ставок заработной платы работников основного персонала учреждения</t>
  </si>
  <si>
    <t>Должностной оклад руководителя с учетом коэффициента</t>
  </si>
  <si>
    <t>руководитель</t>
  </si>
  <si>
    <t>заместитель</t>
  </si>
  <si>
    <t xml:space="preserve">* размер должностных окладов заместителей руководителей устанавливается на 30% </t>
  </si>
  <si>
    <t xml:space="preserve">ниже размеров должностных окладов руковдителей (ст.6 п.7  Закона Красноярского края от 29.10.2009г №9-3864 </t>
  </si>
  <si>
    <t>О новых системах оплаты труда работников государственных бюджетных и казенных учреждений</t>
  </si>
  <si>
    <t>_______________________   Петрухина Л.В.</t>
  </si>
  <si>
    <t>Унифицированная форма № Т-3</t>
  </si>
  <si>
    <t xml:space="preserve">СОГЛАСОВАНО: </t>
  </si>
  <si>
    <t>Утверждена постановлением Госкомстата РФ</t>
  </si>
  <si>
    <t>Руководитель управления образования</t>
  </si>
  <si>
    <t>от 5 января 2004 г. № 1</t>
  </si>
  <si>
    <t>Администрации ЭМР Красноярского края</t>
  </si>
  <si>
    <t>О.С. Шаповалова</t>
  </si>
  <si>
    <t>Код</t>
  </si>
  <si>
    <t>(расшифровка подписи)</t>
  </si>
  <si>
    <t>Форма по ОКУД</t>
  </si>
  <si>
    <t>0301017</t>
  </si>
  <si>
    <t>по ОКПО</t>
  </si>
  <si>
    <t>наименование организации</t>
  </si>
  <si>
    <t>ШТАТНОЕ РАСПИСАНИЕ</t>
  </si>
  <si>
    <t>Номер документа</t>
  </si>
  <si>
    <t>Дата составления</t>
  </si>
  <si>
    <t>УТВЕРЖДЕНО</t>
  </si>
  <si>
    <t>Приказом организации от</t>
  </si>
  <si>
    <t>«</t>
  </si>
  <si>
    <t>»</t>
  </si>
  <si>
    <t>20</t>
  </si>
  <si>
    <t>г. №</t>
  </si>
  <si>
    <t>на период</t>
  </si>
  <si>
    <t>с</t>
  </si>
  <si>
    <t>с «</t>
  </si>
  <si>
    <t>г.</t>
  </si>
  <si>
    <t>Штат в количестве</t>
  </si>
  <si>
    <t>единиц</t>
  </si>
  <si>
    <t>Структурное подразделение</t>
  </si>
  <si>
    <t>Количество штатных единиц</t>
  </si>
  <si>
    <t>Сумма оклада</t>
  </si>
  <si>
    <t>Надбавки</t>
  </si>
  <si>
    <t>Всего, в месяц</t>
  </si>
  <si>
    <t>наименование</t>
  </si>
  <si>
    <t>код</t>
  </si>
  <si>
    <t>Итого компенсационные выплаты</t>
  </si>
  <si>
    <t>Итого персональные выплаты</t>
  </si>
  <si>
    <t>Итого</t>
  </si>
  <si>
    <t>Главный бухгалтер</t>
  </si>
  <si>
    <t>Е.Л. Митрофанова</t>
  </si>
  <si>
    <t>УТВЕРЖДАЮ</t>
  </si>
  <si>
    <t>(наименование должности лица, утверждающего бюджетную смету;</t>
  </si>
  <si>
    <t>наименование главного распорядителя (распорядителя) бюджетных</t>
  </si>
  <si>
    <t>средств; учреждения)</t>
  </si>
  <si>
    <t>КОДЫ</t>
  </si>
  <si>
    <t xml:space="preserve">Получатель бюджетных средств </t>
  </si>
  <si>
    <t>Дата</t>
  </si>
  <si>
    <t xml:space="preserve">Распорядитель бюджетных средств </t>
  </si>
  <si>
    <t>Главный распорядитель бюджетных средств</t>
  </si>
  <si>
    <t>Администрация ЭМР, Красноярского края</t>
  </si>
  <si>
    <t xml:space="preserve">Наименование бюджета </t>
  </si>
  <si>
    <t>Единица измерения: руб</t>
  </si>
  <si>
    <t>по ОКЕИ</t>
  </si>
  <si>
    <t>КОСГУ</t>
  </si>
  <si>
    <t>Услуги связи</t>
  </si>
  <si>
    <t>УТВЕРЖДАЮ:</t>
  </si>
  <si>
    <t>А Н А Л И З    С М Е Т Ы    Р А С Х О Д О В</t>
  </si>
  <si>
    <t>Наименование расходов</t>
  </si>
  <si>
    <t>Утверждено</t>
  </si>
  <si>
    <t>% исполнения</t>
  </si>
  <si>
    <t>Ожидаемое исполнение</t>
  </si>
  <si>
    <t>Исчислено бюджетным учреждением</t>
  </si>
  <si>
    <t>Соотношение с текущим финансовым годом</t>
  </si>
  <si>
    <t>% изменений</t>
  </si>
  <si>
    <t>ИТОГО РАСХОДЫ:</t>
  </si>
  <si>
    <t>Исполнитель:</t>
  </si>
  <si>
    <t>Заработная плата согласно штатного расписания*</t>
  </si>
  <si>
    <t>№</t>
  </si>
  <si>
    <t>Маршрут следования;                  Цель поездки</t>
  </si>
  <si>
    <t>Кол-во человек</t>
  </si>
  <si>
    <t>Кол-во дней</t>
  </si>
  <si>
    <t>Кол-во поездок</t>
  </si>
  <si>
    <t>Сумма в год</t>
  </si>
  <si>
    <t>ИТОГО:</t>
  </si>
  <si>
    <t>Наименование услуги</t>
  </si>
  <si>
    <t>Един. измер.</t>
  </si>
  <si>
    <t>Кол-во единиц</t>
  </si>
  <si>
    <t>Стоимость единицы</t>
  </si>
  <si>
    <t xml:space="preserve"> ИТОГО:</t>
  </si>
  <si>
    <t>Маршрут следования;  Цель поездки</t>
  </si>
  <si>
    <t>Цена билета</t>
  </si>
  <si>
    <t>Сумма проезда</t>
  </si>
  <si>
    <t>1</t>
  </si>
  <si>
    <t>2</t>
  </si>
  <si>
    <t>3</t>
  </si>
  <si>
    <t>Количество единиц</t>
  </si>
  <si>
    <t>сумма</t>
  </si>
  <si>
    <t>Руководитель  Управления</t>
  </si>
  <si>
    <t>________________О.С.Шаповалова</t>
  </si>
  <si>
    <t xml:space="preserve">  Ш Т А Т Н О Е    Р А С П И С А Н И Е</t>
  </si>
  <si>
    <t>Наименование должностей и структурных подразделений</t>
  </si>
  <si>
    <t>Директор</t>
  </si>
  <si>
    <r>
      <t>У</t>
    </r>
    <r>
      <rPr>
        <b/>
        <sz val="12"/>
        <rFont val="Times New Roman"/>
        <family val="1"/>
        <charset val="204"/>
      </rPr>
      <t>чебно вспомогательный персонал</t>
    </r>
  </si>
  <si>
    <t>Заведующий хозяйством</t>
  </si>
  <si>
    <t>Итого единиц по штатному расписанию</t>
  </si>
  <si>
    <t xml:space="preserve"> А Н А Л И З     Ш Т А Т Н О Г О    Р А С П И С А Н И Я</t>
  </si>
  <si>
    <t>Тутончаны-Тура.Август/сов. Директор.</t>
  </si>
  <si>
    <t>Ед. измер.</t>
  </si>
  <si>
    <t>Стоимость услуги</t>
  </si>
  <si>
    <t>Руководящие работники</t>
  </si>
  <si>
    <t>заведующий хозяйством</t>
  </si>
  <si>
    <t>Компенсационные выплаты  ( расчет персональных стимулирующих выплат   поизводить от оклада (должностного оклада)  с учетом нагрузки без учета повышающих коэффициентов)</t>
  </si>
  <si>
    <t>Итого компенсационные выплаты (гр.16+гр.18+гр20+гр.22+гр.24)</t>
  </si>
  <si>
    <t>Персональные стимулирующие выплаты за сложность, напряженность и особый режим работы ( расчет персональных стимулирующих выплат   поизводить от оклада  (должностного оклада) c  учетом нагрузки  без учета повышающих коэффициентов)</t>
  </si>
  <si>
    <t xml:space="preserve">Размер персональных выплат руководителям и заместителям руководителей образовательных </t>
  </si>
  <si>
    <t>Сохранение персональных стимулирующих выплат (производить от оклада (должностного оклада) c учетом нагрузки без учета повышающих коэффициентов)</t>
  </si>
  <si>
    <t>Итого персональные выплаты (гр.27+гр.29+гр.31+гр.33+гр.35+гр.37+гр.39+гр.41+гр.43+гр.45+гр.47+гр.49+гр51+гр.53+гр.55)</t>
  </si>
  <si>
    <t>Итого заработная плата в месяц  включая  минимальный оклад  с учетом повышающих коэффициентов за наличие квалификационной категории с учетом нагрузки (гр.12+гр.25+гр.56)</t>
  </si>
  <si>
    <t>Справочно:</t>
  </si>
  <si>
    <t>Итого заработная плата в месяц  включая  минимальный оклад  с учетом повышающих коэффициентов за наличие квалификационной категории и осуществление педагогической деятельности в условиях изменения содержания образования и воспитания с учетом нагрузки (гр.13+гр25+гр.56)</t>
  </si>
  <si>
    <t>Итого заработная плата в месяц с учетом районного коэффициента и северных надбавок, с учетом ставок заработной платы за наличие квалификационной категории и осуществление педагогической деятельности в условиях изменения содержания образования и воспитания с учетом нагрузки</t>
  </si>
  <si>
    <t>Итого заработная плата в месяц с учетом районного коэффициента и северных надбавок,  с учетом  ставок заработной платы за наличие квалификационной категории с учетом нагрузки (для расчета  Qгар. в таблице  2 "Определение размера окладов педработникам с учетом повышающих коэффициентов" (гр.57+гр.59+гр.61)</t>
  </si>
  <si>
    <t>Выплаты работникам, занятым на тяжелых работах, работах с вредными и (или) опасными и иными особыми условиями труда</t>
  </si>
  <si>
    <t>Выплаты за работу в условиях, отклоняющихся от нормальных (при выполнении работ различной квалификации, совмещении профессий (должностей), сверхурочной работе, работе в ночное время и при выполнении работ в других условиях, отклоняющихся от нормальных).</t>
  </si>
  <si>
    <t>учителям истории, биологии и географии 5%</t>
  </si>
  <si>
    <t>12=гр10 таб.2 для пед.</t>
  </si>
  <si>
    <t>13=гр20 таб2 для пед</t>
  </si>
  <si>
    <t>Увачан И.К.</t>
  </si>
  <si>
    <t>среднее</t>
  </si>
  <si>
    <t>среднее/ спец</t>
  </si>
  <si>
    <t xml:space="preserve">Приложение №    к приказу Управления </t>
  </si>
  <si>
    <t>образования администрации ЭМР Красноярс</t>
  </si>
  <si>
    <t>( субвенция)</t>
  </si>
  <si>
    <t>(наименование муниципального учреждения, организации)</t>
  </si>
  <si>
    <t>№ П/П</t>
  </si>
  <si>
    <t xml:space="preserve">Должность </t>
  </si>
  <si>
    <t>Минимальный оклад (должностной оклад) , руб.</t>
  </si>
  <si>
    <t>Минимальный оклад (должностной оклад) с учетом нагрузки, руб. (гр.6 * гр.5)</t>
  </si>
  <si>
    <t>Компенсационные выплаты (расчет персональных стимулирующих выплат производится от оклада с учетом нагрузки), руб.</t>
  </si>
  <si>
    <t>Итого компенсационные выплаты, руб.</t>
  </si>
  <si>
    <t>Сохранение персональных стимулирующих выплат (производятся от оклада (должностного оклада) c учетом нагрузки, руб.</t>
  </si>
  <si>
    <t>Итого персональные выплаты, руб.</t>
  </si>
  <si>
    <t>Итого заработная плата в месяц без учета районного коэффициента и северных надбавок</t>
  </si>
  <si>
    <t>Начислены северные надбавки на заработную плату в месяц   включая  минимальный оклад с учетом нагрузки, руб</t>
  </si>
  <si>
    <t>Итого заработная плата в месяц с учетом районного коэффициента и северных надбавок</t>
  </si>
  <si>
    <t>Итого заработная плата за   месяц с учетом стимулирующих выплат (гр.23+ гр.24)</t>
  </si>
  <si>
    <t>Всего заработная плата за год без учета  повышения, руб. (гр.25 *12)</t>
  </si>
  <si>
    <t>Повышение заработной платы, денежного содержания, денежного вознаграждения работников бюджетной сферы, в том числе низкооплачиваемых с 01.10.2016г. на 7 % (гр.25*7/100*3 мес.)</t>
  </si>
  <si>
    <t>Всего заработная плата за год с учетом   повышения, руб.(гр.26+гр.27)</t>
  </si>
  <si>
    <t>Замещение на время отпусков</t>
  </si>
  <si>
    <t>Всего заработная плата  за год с учетом повышения заработной платы и замещения, руб. (211) (гр.28+гр.29)</t>
  </si>
  <si>
    <t>Налог 30,2 % (213)</t>
  </si>
  <si>
    <t xml:space="preserve">Справочно: доплата до размера минимальной  заработной платы </t>
  </si>
  <si>
    <t>Наименование должности*</t>
  </si>
  <si>
    <t>**</t>
  </si>
  <si>
    <t>За работу в сельской местности 25%</t>
  </si>
  <si>
    <t>Водителям легковых автомобилей за ненормированный рабочий день 25%</t>
  </si>
  <si>
    <t xml:space="preserve">Районный коэффициент </t>
  </si>
  <si>
    <t>за 9 мес. 2016г</t>
  </si>
  <si>
    <t>за 3 мес. 2016г</t>
  </si>
  <si>
    <t>за 12 мес. 2016г</t>
  </si>
  <si>
    <t>А</t>
  </si>
  <si>
    <t>Б</t>
  </si>
  <si>
    <t>В</t>
  </si>
  <si>
    <t>Г</t>
  </si>
  <si>
    <t>Примечание* допускается в графе "наименование должности" исключать должности работников, не использующихся в учреждении</t>
  </si>
  <si>
    <t>Примечание** допускается вписывание неучтенных выплат</t>
  </si>
  <si>
    <t xml:space="preserve">Экономист  </t>
  </si>
  <si>
    <t>Делопроизводитель</t>
  </si>
  <si>
    <t>Помощник воспитателя</t>
  </si>
  <si>
    <t>Лаборант</t>
  </si>
  <si>
    <t>Иной педагогический персонал</t>
  </si>
  <si>
    <t>Иные административно-хозяйственные работники</t>
  </si>
  <si>
    <t>Учебно-вспомогательный персонал</t>
  </si>
  <si>
    <t>МРОТ</t>
  </si>
  <si>
    <t>ШКОЛА</t>
  </si>
  <si>
    <t>ИНТЕРНАТ</t>
  </si>
  <si>
    <t>Воспитатель группы продленного дня</t>
  </si>
  <si>
    <t>Воспитатель интерната</t>
  </si>
  <si>
    <t>Иные административно - хозяйственные работники</t>
  </si>
  <si>
    <t>Делопризводитель</t>
  </si>
  <si>
    <t>Иные педагогические работники</t>
  </si>
  <si>
    <t>Итого ИНТЕРНАТ:</t>
  </si>
  <si>
    <t>Итого ШКОЛА:</t>
  </si>
  <si>
    <t>ВСЕГО:</t>
  </si>
  <si>
    <t>Старший воспитатель</t>
  </si>
  <si>
    <t xml:space="preserve">Региональная выплата за год (9557 или 9158 руб.)  </t>
  </si>
  <si>
    <t>Маршрут следования</t>
  </si>
  <si>
    <t>Фамилия и инициалы работника</t>
  </si>
  <si>
    <t>Стоимость билетов</t>
  </si>
  <si>
    <t>Увеличение стоимости основных средств</t>
  </si>
  <si>
    <t>КВР</t>
  </si>
  <si>
    <t>Источник финансирования-субвенция                                                                                            ИНТЕРНАТ</t>
  </si>
  <si>
    <t>Источник финансирования-субвенция                                                                                          СВОД</t>
  </si>
  <si>
    <t>Воспит</t>
  </si>
  <si>
    <t>Учителя</t>
  </si>
  <si>
    <t>Источник финансирования-краевой бюджет                                                                           ШКОЛА</t>
  </si>
  <si>
    <t>(ФИО расшифровать)</t>
  </si>
  <si>
    <t>по часам или дням</t>
  </si>
  <si>
    <t>Муниципальное казенное общеобразовательное учреждение
"Тутончанская средняя  школа" ЭМР Красноярского края</t>
  </si>
  <si>
    <t>Выплаты стимулирующего характера 15 %  (гр.23 * 15%/100)</t>
  </si>
  <si>
    <t>Заместитель</t>
  </si>
  <si>
    <t>Справочно ФОТ руководителя в 2016г.</t>
  </si>
  <si>
    <t xml:space="preserve">Выплаты за работу в условиях, отклоняющихся от нормальных (при выполнении работ различной квалификации, совмещении профессий (должностей), сверхурочной работе, работе в ночное время и при выполнении работ в других условиях, </t>
  </si>
  <si>
    <t>СОГЛАСОВАНО:</t>
  </si>
  <si>
    <t>образования Администрации ЭМР</t>
  </si>
  <si>
    <t xml:space="preserve"> МКОУ"Тутончанская средняя школа"</t>
  </si>
  <si>
    <t>Директор учреждения</t>
  </si>
  <si>
    <t>кого края от 07 сентября 2015г. № 105</t>
  </si>
  <si>
    <t>К=1,9</t>
  </si>
  <si>
    <t>стоимость 1 балла</t>
  </si>
  <si>
    <t>Налог 30,2 % (213) на МРОТ</t>
  </si>
  <si>
    <t>Всего заработная плата  за год с учетом замещения и МРОТ</t>
  </si>
  <si>
    <t>Ж.А. Сазонова</t>
  </si>
  <si>
    <t>Сазонова Ж.А.</t>
  </si>
  <si>
    <t>Утверждаю:</t>
  </si>
  <si>
    <t>Расходы на выплаты персоналу</t>
  </si>
  <si>
    <t>100</t>
  </si>
  <si>
    <t>Фонд оплаты труда учреждений</t>
  </si>
  <si>
    <t>111</t>
  </si>
  <si>
    <t>Заработная плата</t>
  </si>
  <si>
    <t>Иные выплаты персоналу учреждений, за исключением фонда оплаты труда</t>
  </si>
  <si>
    <t>Прочие работы, услуги</t>
  </si>
  <si>
    <t>Иные расходы</t>
  </si>
  <si>
    <t>Взносы по обязательному социальному страхованию на выплаты по оплате труда работников и иные выплаты работникам учреждений</t>
  </si>
  <si>
    <t>119</t>
  </si>
  <si>
    <t>Начисления на выплаты по оплате труда</t>
  </si>
  <si>
    <t>Закупка товаров, работ и услуг для государственных (муниципальных) нужд</t>
  </si>
  <si>
    <t>200</t>
  </si>
  <si>
    <t>Закупка товаров, работ, услуг в сфере информационно-коммуникационных технологий</t>
  </si>
  <si>
    <t>242</t>
  </si>
  <si>
    <t>Прочая закупка товаров, работ и услуг</t>
  </si>
  <si>
    <t>244</t>
  </si>
  <si>
    <t>КВР 100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</si>
  <si>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КВР 111 (121) Фонд оплаты труда учреждений (муниципальных органов)</t>
  </si>
  <si>
    <t>КОСГУ 211 Заработная плата</t>
  </si>
  <si>
    <t>КВР 119 (129) Взносы по обязательному социальному страхованию на выплаты по оплате труда работников и иные выплаты работникам учреждений (муниципальных органов)</t>
  </si>
  <si>
    <t>КОСГУ 213 Начисления на выплаты по оплате труда</t>
  </si>
  <si>
    <t>Сумма начислений согласно расчета</t>
  </si>
  <si>
    <t>КВР 112 (122) Иные выплаты персоналу учреждений (муниципальных органов), за исключением фонда оплаты труда</t>
  </si>
  <si>
    <t>Льготный проезд</t>
  </si>
  <si>
    <t>…</t>
  </si>
  <si>
    <t>Командировки: оплата транспортных расходов</t>
  </si>
  <si>
    <t>Командировки: оплата проживания</t>
  </si>
  <si>
    <t>Маршрут следования; Цель поездки</t>
  </si>
  <si>
    <t>Количество дней</t>
  </si>
  <si>
    <t>Сумма расходов</t>
  </si>
  <si>
    <t>Количество поездок</t>
  </si>
  <si>
    <t>Командировки: оплата суточных расходов</t>
  </si>
  <si>
    <t>КОСГУ 226 Прочие работы, услуги</t>
  </si>
  <si>
    <t>Наименование; Вид выплат</t>
  </si>
  <si>
    <t>Тутончаны-Тура.Январь.Зак.Контр. Дир.</t>
  </si>
  <si>
    <t>____________________Ж.А. Сазонова</t>
  </si>
  <si>
    <t>по Муниципальному учреждению</t>
  </si>
  <si>
    <t xml:space="preserve">Директор </t>
  </si>
  <si>
    <t>Заместитель директора</t>
  </si>
  <si>
    <t>Казенного учреждения</t>
  </si>
  <si>
    <t>Прочие несоциальные выплаты персоналу в денежной форме</t>
  </si>
  <si>
    <t>Прочие несоциальные выплаты персоналу в натуральной форме</t>
  </si>
  <si>
    <t>Увеличение стоимости прочих оборотных запасов (материалов)</t>
  </si>
  <si>
    <t>Увеличение стоимости неисключительных прав на результаты интеллектуальной деятельности с неопределенным сроком полезного использования</t>
  </si>
  <si>
    <t>Увеличение стоимости неисключительных прав на результаты интеллектуальной деятельности с определенным сроком полезного использования</t>
  </si>
  <si>
    <t>КОСГУ 212 Прочие несоциальные выплаты персоналу в денежной форме</t>
  </si>
  <si>
    <t>КОСГУ 214 Прочие несоциальные выплаты персоналу в натуральной форме</t>
  </si>
  <si>
    <t>КОСГУ 222 Транспортные услуги</t>
  </si>
  <si>
    <t>Оплата проезда к месту нахождения учебного заведения и обратно</t>
  </si>
  <si>
    <t>КОСГУ 296 Иные выплаты текущего характера физическим лицам</t>
  </si>
  <si>
    <t>КВР 200 Закупка товаров, работ и услуг для государственных (муниципальных) нужд</t>
  </si>
  <si>
    <t>КВР 242 Закупка товаров, работ, услуг в сфере информационно-коммуникационных технологий</t>
  </si>
  <si>
    <t>КОСГУ 221 Услуги связи</t>
  </si>
  <si>
    <t>Оплата услуг телефонной, сетевой, интренет связи</t>
  </si>
  <si>
    <t>КОСГУ 224 Арендная плата за пользование имуществом (за исключением земельных участков и других обособленных природных объектов)</t>
  </si>
  <si>
    <t>Количество месяцев</t>
  </si>
  <si>
    <t>Стоимость в месяц</t>
  </si>
  <si>
    <t>КОСГУ 225 Работы, услуги по содержанию имущества</t>
  </si>
  <si>
    <t>Вид работ</t>
  </si>
  <si>
    <t>Наименование</t>
  </si>
  <si>
    <t>Эксплуатационные расходы</t>
  </si>
  <si>
    <t>1.</t>
  </si>
  <si>
    <t>Приобретение услуг</t>
  </si>
  <si>
    <t>КОСГУ 228 Услуги, работы для целей капитальных вложений</t>
  </si>
  <si>
    <t>Монтажные и пусконаладочные, инсталляционные работы</t>
  </si>
  <si>
    <t>КОСГУ 310 Увеличение стоимости основных средств</t>
  </si>
  <si>
    <t>КОСГУ 346 Увеличение стоимости прочих оборотных запасов (материалов)</t>
  </si>
  <si>
    <t>КОСГУ 352 Увеличение стоимости неисключительных прав на результаты интеллектуальной деятельности с неопределенным сроком полезного использования</t>
  </si>
  <si>
    <t>КОСГУ 353 Увеличение стоимости неисключительных прав на результаты интеллектуальной деятельности с определенным сроком полезного использования</t>
  </si>
  <si>
    <t>КВР 243 Закупка товаров, работ, услуг в целях капитального ремонта государственного (муниципального) имущества</t>
  </si>
  <si>
    <t>КВР 244 Прочая закупка товаров, работ и услуг</t>
  </si>
  <si>
    <t>Оплата услуг почтовой связи</t>
  </si>
  <si>
    <t>Выплата з/пл, пособий, алиментов и т.п. через отделения почтовой связи</t>
  </si>
  <si>
    <t>Оказание услуг перевозки</t>
  </si>
  <si>
    <t>Период услуг</t>
  </si>
  <si>
    <t>Кол-во месяцев</t>
  </si>
  <si>
    <t>Кол-во часов в месяц</t>
  </si>
  <si>
    <t>Стоимость услуг в час</t>
  </si>
  <si>
    <t>(Автотранспорт)</t>
  </si>
  <si>
    <t>Зимний</t>
  </si>
  <si>
    <t>Летний</t>
  </si>
  <si>
    <t>2.</t>
  </si>
  <si>
    <t>(Авиатраспорт)</t>
  </si>
  <si>
    <t>КОСГУ 223 Коммунальные услуги</t>
  </si>
  <si>
    <t>Отопление</t>
  </si>
  <si>
    <t>Гкал</t>
  </si>
  <si>
    <t>Электроэнергия</t>
  </si>
  <si>
    <t>квт</t>
  </si>
  <si>
    <t>Вода</t>
  </si>
  <si>
    <r>
      <t>м</t>
    </r>
    <r>
      <rPr>
        <sz val="12"/>
        <rFont val="Arial Cyr"/>
        <charset val="204"/>
      </rPr>
      <t>³</t>
    </r>
  </si>
  <si>
    <t>Вывоз ЖБО</t>
  </si>
  <si>
    <t>Содержание имущества</t>
  </si>
  <si>
    <t>Кол-во ед. в месяц</t>
  </si>
  <si>
    <t>Стоимость ед. в месяц</t>
  </si>
  <si>
    <t>(Вывоз ТБО)</t>
  </si>
  <si>
    <t>(Содержание зданий, сооружений)</t>
  </si>
  <si>
    <t>Текущий ремонт зданий и сооружений</t>
  </si>
  <si>
    <t>1.1.</t>
  </si>
  <si>
    <t>2.1.</t>
  </si>
  <si>
    <t>КОСГУ 227 Страхование</t>
  </si>
  <si>
    <t>(Автострахование)</t>
  </si>
  <si>
    <t>Разработка проектной документации, экспертизы</t>
  </si>
  <si>
    <t>Установка систем: охранная, пожарная, ЛВС и т.д.</t>
  </si>
  <si>
    <t>3.</t>
  </si>
  <si>
    <t>Монтажные работы по оборудованию</t>
  </si>
  <si>
    <t>3.1.</t>
  </si>
  <si>
    <t>4.</t>
  </si>
  <si>
    <t>4.1.</t>
  </si>
  <si>
    <t>Наименование; Вид работ</t>
  </si>
  <si>
    <t>КОСГУ 341 Увеличение стоимости лекарственных препаратов и материалов, применяемых в медицинских целях</t>
  </si>
  <si>
    <t>КОСГУ 342 Увеличение стоимости продуктов питания</t>
  </si>
  <si>
    <t>КОСГУ 343 Увеличение стоимости горюче-смазочных материалов</t>
  </si>
  <si>
    <t>КОСГУ 344 Увеличение стоимости строительных материалов</t>
  </si>
  <si>
    <t>КОСГУ 345 Увеличение стоимости мягкого инвентаря</t>
  </si>
  <si>
    <t>КОСГУ 347 Увеличение стоимости материальных запасов для целей капитальных вложений</t>
  </si>
  <si>
    <t>КОСГУ 349 Увеличение стоимости прочих материальных запасов однократного применения</t>
  </si>
  <si>
    <t>3%*18%</t>
  </si>
  <si>
    <t>_______________________  Ж.А.Сазонова</t>
  </si>
  <si>
    <t>МФУ HP LaserJet M2727 nf</t>
  </si>
  <si>
    <t>Компьютер в сборе(  системный блок Aser Veriton S2710G Core i5-7400/8Gb/1Tb/DOS,монитор Samsung, клавиатура+ мышь беспроводная Defender Harvard C945)</t>
  </si>
  <si>
    <t>______________Сазонова Ж.А.</t>
  </si>
  <si>
    <t>Ж.А.Сазонова</t>
  </si>
  <si>
    <t>Администрации ЭМР</t>
  </si>
  <si>
    <t>картридж  к  МФУ HP LaserJet Hro MFP M 132 nw</t>
  </si>
  <si>
    <t>Тутончаны-Тура-Тутончаны .Август/пед.сов. Директор.</t>
  </si>
  <si>
    <t>Тутончаны-Тура-Тутончаны Январь.Заключ..Контр. Директор.</t>
  </si>
  <si>
    <t xml:space="preserve">КОСГУ 226 </t>
  </si>
  <si>
    <t>картридж  к МФУ Brother DCP-1610wr</t>
  </si>
  <si>
    <t>6500</t>
  </si>
  <si>
    <t>КОСГУ 310  Увеличение стоимости основных средств</t>
  </si>
  <si>
    <t>шт</t>
  </si>
  <si>
    <t xml:space="preserve">картридж к принтеру  Brother </t>
  </si>
  <si>
    <t xml:space="preserve">мультимедиа проектор </t>
  </si>
  <si>
    <t xml:space="preserve">жалюзи вертикальные </t>
  </si>
  <si>
    <t>Приложение</t>
  </si>
  <si>
    <t xml:space="preserve"> к приказу департамента финансов</t>
  </si>
  <si>
    <t>от «25» мая 2020 г. № 49</t>
  </si>
  <si>
    <t>Директор МКОУ "Тутончанской средняя школа"</t>
  </si>
  <si>
    <t>Эвенкийского муниципального района Красноярского края</t>
  </si>
  <si>
    <t xml:space="preserve">                                                              Ж.А. Сазонова</t>
  </si>
  <si>
    <t xml:space="preserve">  (подпись)                      (расшифровка подписи)</t>
  </si>
  <si>
    <t>БЮДЖЕТНАЯ СМЕТА НА 2021 ГОД ФИНАНСОВЫЙ ГОД</t>
  </si>
  <si>
    <t>(НА 2021 ФИНАНСОВЫЙ ГОД И ПЛАНОВЫЙ ПЕРИОД 2022  и 2023 ГОДОВ)</t>
  </si>
  <si>
    <t>0501012</t>
  </si>
  <si>
    <t>от "___" __________ 20___ г.</t>
  </si>
  <si>
    <t>по Сводному реестру</t>
  </si>
  <si>
    <t>МКОУ"Тутончанская средняя школа" ЭМР</t>
  </si>
  <si>
    <t>МКОУ "Детский сад п.Ессей" ЭМР Красноярского края</t>
  </si>
  <si>
    <t>Управление образования администрации ЭМР</t>
  </si>
  <si>
    <t>Глава по БК</t>
  </si>
  <si>
    <t>по ОКТМО</t>
  </si>
  <si>
    <t>Бюджет района 5110074090</t>
  </si>
  <si>
    <t xml:space="preserve">картридж к принтеру  Саnon </t>
  </si>
  <si>
    <t>системный блок для ПК</t>
  </si>
  <si>
    <t xml:space="preserve">сканер </t>
  </si>
  <si>
    <t>экран для мультимедиа проектора с эл приводом</t>
  </si>
  <si>
    <t>"         "                                   2021 г</t>
  </si>
  <si>
    <t>2022 год</t>
  </si>
  <si>
    <t>__________________Т.Г.Фаркова</t>
  </si>
  <si>
    <t>Фаркова ТГ</t>
  </si>
  <si>
    <t>Экрномист   МКУ Межведомственной бухгалтерии ЭМР_____________________ Т.Г.Фаркова</t>
  </si>
  <si>
    <t>01</t>
  </si>
  <si>
    <t>Подписка на спавочную электронную систему Завуч 6 мес</t>
  </si>
  <si>
    <t xml:space="preserve">Подписка на электронную систему Образование 12 мес </t>
  </si>
  <si>
    <t>Оплата услуг по  внесению данных в   программу ФИС ФРДО</t>
  </si>
  <si>
    <t>крепление потолочное для мультимедиапроектора</t>
  </si>
  <si>
    <t>картридж к принтеру  hp</t>
  </si>
  <si>
    <t>Тутончаны _Тура-Красноярск</t>
  </si>
  <si>
    <t xml:space="preserve">
(6500+15000)*2*3=129 000
(3500+10000)*2=27 000</t>
  </si>
  <si>
    <t>переходник HDMI</t>
  </si>
  <si>
    <t>МФУ 3 в 1 Laser Jet Pro MFP M 132nw</t>
  </si>
  <si>
    <t>ноутбук c дисководом</t>
  </si>
  <si>
    <t>бесперебойник для ПК (ИБП)</t>
  </si>
  <si>
    <t>Тутончаны-Тура-Тутончаны Январь.Оформление ЭЦП Завхоз.</t>
  </si>
  <si>
    <t>Тутончаны-Тура.Январь.Зак.Контр. Директор</t>
  </si>
  <si>
    <t>Тутончаны-Тура.Январь.Оформление ЭЦП. Завхоз</t>
  </si>
  <si>
    <t>Тутончаны-Тура.Январь.Оформление ЭЦП. завхоз</t>
  </si>
  <si>
    <t>МКОУ "Тутончанская средняя школа-детский сад" ЭМР</t>
  </si>
  <si>
    <t>"____"_____________________ 2022 год</t>
  </si>
  <si>
    <t>на 2023 год</t>
  </si>
  <si>
    <t>Муниципальное казенное общеобразовательное учреждение
"Тутончанская средняя  школа-детский счад" ЭМР Красноярского края</t>
  </si>
  <si>
    <t xml:space="preserve">Муниципальное казенное общеобразовательное учреждение
"Тутончанская средняя  школа-детский сад" ЭМР Красноярского края                                                                                                                                                                                            </t>
  </si>
  <si>
    <t>"____" ___________ 2022год</t>
  </si>
  <si>
    <t>2023 год</t>
  </si>
  <si>
    <t>Утверждено с учетом изменений по состоянию на 01.09.22</t>
  </si>
  <si>
    <t>Исполнено на 01.09.22</t>
  </si>
  <si>
    <t>"______"______________2022г.</t>
  </si>
  <si>
    <t>Расчет фонда оплаты труда с 01.01.2023 г. - краевой бюджет  (приложение к штатному раписанию)</t>
  </si>
  <si>
    <t>Муниципальное казенное общеобразовательное учреждение
"Тутончанская средняя школа-детский сад" ЭМР Красноярского края</t>
  </si>
  <si>
    <r>
      <t xml:space="preserve">Расчет фонда оплаты труда на с 01.01.2023 г. - </t>
    </r>
    <r>
      <rPr>
        <b/>
        <sz val="18"/>
        <rFont val="Times New Roman"/>
        <family val="1"/>
        <charset val="204"/>
      </rPr>
      <t>краевой бюджет</t>
    </r>
    <r>
      <rPr>
        <sz val="18"/>
        <rFont val="Times New Roman"/>
        <family val="1"/>
        <charset val="204"/>
      </rPr>
      <t xml:space="preserve">  (приложение к штатному раписанию)</t>
    </r>
  </si>
  <si>
    <t>Муниципальное казенное общеобразовательное учреждение
"Тутончанская средняя  школа-детский сад" ЭМР Красноярского края</t>
  </si>
  <si>
    <t>Дитректор</t>
  </si>
  <si>
    <t>Определение размеров окладов педагогических работников с учетом повышающих коэффициентов  с 01.01.2023 г.</t>
  </si>
  <si>
    <t>МКОУ "Тутончанская средняя  школа-детский сад" ЭМР Красноярского края</t>
  </si>
  <si>
    <t xml:space="preserve">МКОУ "Тутончанская средняя  школа-детский сад" ЭМР Красноярский край
</t>
  </si>
  <si>
    <t>2023</t>
  </si>
  <si>
    <t>Директор МКОУ ТСШ-ДС ЭМР КК</t>
  </si>
  <si>
    <t>Расчет оклада  директора Муниципальное казенное общеобразовательное учреждение
"Тутончанская средняя  школа-детский сад" ЭМР Красноярского края</t>
  </si>
  <si>
    <t>экономист</t>
  </si>
  <si>
    <t xml:space="preserve">МКОУ "Тутончанская средняя школа-детский </t>
  </si>
  <si>
    <t>сад" ЭМР</t>
  </si>
  <si>
    <t>СВОД</t>
  </si>
  <si>
    <t>"____" ___________________ 2022 год</t>
  </si>
  <si>
    <t>всего</t>
  </si>
  <si>
    <t>фот</t>
  </si>
  <si>
    <t>фмо</t>
  </si>
  <si>
    <t>льготный</t>
  </si>
  <si>
    <t>перераспределение</t>
  </si>
  <si>
    <t>Внукова М.И. 
Внукова Т.С.
Внукова Е.С..
Внуков А.С. .</t>
  </si>
  <si>
    <t xml:space="preserve">Система громкой связи </t>
  </si>
  <si>
    <t>Система видеонаблюдения</t>
  </si>
  <si>
    <t>4</t>
  </si>
  <si>
    <t xml:space="preserve">Установка системы видеонаблюдения </t>
  </si>
  <si>
    <t xml:space="preserve">шт </t>
  </si>
  <si>
    <t xml:space="preserve">Внукова М.И. </t>
  </si>
  <si>
    <t xml:space="preserve">USB адаптер </t>
  </si>
</sst>
</file>

<file path=xl/styles.xml><?xml version="1.0" encoding="utf-8"?>
<styleSheet xmlns="http://schemas.openxmlformats.org/spreadsheetml/2006/main">
  <numFmts count="8">
    <numFmt numFmtId="43" formatCode="_-* #,##0.00\ _₽_-;\-* #,##0.00\ _₽_-;_-* &quot;-&quot;??\ _₽_-;_-@_-"/>
    <numFmt numFmtId="164" formatCode="_-* #,##0.00_р_._-;\-* #,##0.00_р_._-;_-* &quot;-&quot;??_р_._-;_-@_-"/>
    <numFmt numFmtId="165" formatCode="_(* #,##0.00_);_(* \(#,##0.00\);_(* &quot;-&quot;??_);_(@_)"/>
    <numFmt numFmtId="166" formatCode="#,##0_р_."/>
    <numFmt numFmtId="167" formatCode="0.0%"/>
    <numFmt numFmtId="168" formatCode="0.00_ ;[Red]\-0.00\ "/>
    <numFmt numFmtId="169" formatCode="#,##0.00_ ;[Red]\-#,##0.00\ "/>
    <numFmt numFmtId="170" formatCode="_(&quot;$&quot;* #,##0.00_);_(&quot;$&quot;* \(#,##0.00\);_(&quot;$&quot;* &quot;-&quot;??_);_(@_)"/>
  </numFmts>
  <fonts count="77">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0"/>
      <name val="Arial"/>
      <family val="2"/>
      <charset val="204"/>
    </font>
    <font>
      <sz val="10"/>
      <name val="Arial"/>
      <family val="2"/>
      <charset val="204"/>
    </font>
    <font>
      <sz val="10"/>
      <name val="Helv"/>
    </font>
    <font>
      <sz val="10"/>
      <name val="Arial Cyr"/>
      <charset val="204"/>
    </font>
    <font>
      <sz val="10"/>
      <name val="Helv"/>
      <charset val="204"/>
    </font>
    <font>
      <sz val="10"/>
      <name val="Times New Roman"/>
      <family val="1"/>
      <charset val="204"/>
    </font>
    <font>
      <b/>
      <sz val="10"/>
      <name val="Times New Roman"/>
      <family val="1"/>
      <charset val="204"/>
    </font>
    <font>
      <sz val="10"/>
      <color indexed="8"/>
      <name val="Times New Roman"/>
      <family val="1"/>
      <charset val="204"/>
    </font>
    <font>
      <sz val="11"/>
      <color theme="1"/>
      <name val="Calibri"/>
      <family val="2"/>
      <charset val="204"/>
      <scheme val="minor"/>
    </font>
    <font>
      <sz val="14"/>
      <name val="Times New Roman"/>
      <family val="1"/>
      <charset val="204"/>
    </font>
    <font>
      <b/>
      <sz val="14"/>
      <name val="Times New Roman"/>
      <family val="1"/>
      <charset val="204"/>
    </font>
    <font>
      <sz val="10"/>
      <color rgb="FFFF0000"/>
      <name val="Times New Roman"/>
      <family val="1"/>
      <charset val="204"/>
    </font>
    <font>
      <b/>
      <sz val="10"/>
      <color indexed="15"/>
      <name val="Times New Roman"/>
      <family val="1"/>
      <charset val="204"/>
    </font>
    <font>
      <b/>
      <sz val="10"/>
      <color indexed="8"/>
      <name val="Times New Roman"/>
      <family val="1"/>
      <charset val="204"/>
    </font>
    <font>
      <b/>
      <sz val="11"/>
      <color indexed="8"/>
      <name val="Times New Roman"/>
      <family val="1"/>
      <charset val="204"/>
    </font>
    <font>
      <sz val="11"/>
      <color indexed="8"/>
      <name val="Times New Roman"/>
      <family val="1"/>
      <charset val="204"/>
    </font>
    <font>
      <u/>
      <sz val="10"/>
      <color indexed="12"/>
      <name val="Arial"/>
      <family val="2"/>
      <charset val="204"/>
    </font>
    <font>
      <b/>
      <sz val="11"/>
      <name val="Times New Roman"/>
      <family val="1"/>
      <charset val="204"/>
    </font>
    <font>
      <sz val="11"/>
      <name val="Times New Roman"/>
      <family val="1"/>
      <charset val="204"/>
    </font>
    <font>
      <b/>
      <sz val="12"/>
      <name val="Times New Roman"/>
      <family val="1"/>
      <charset val="204"/>
    </font>
    <font>
      <sz val="12"/>
      <name val="Times New Roman"/>
      <family val="1"/>
      <charset val="204"/>
    </font>
    <font>
      <b/>
      <sz val="10"/>
      <color indexed="10"/>
      <name val="Times New Roman"/>
      <family val="1"/>
      <charset val="204"/>
    </font>
    <font>
      <b/>
      <u/>
      <sz val="10"/>
      <name val="Times New Roman"/>
      <family val="1"/>
      <charset val="204"/>
    </font>
    <font>
      <sz val="12"/>
      <color indexed="8"/>
      <name val="Times New Roman"/>
      <family val="1"/>
      <charset val="204"/>
    </font>
    <font>
      <sz val="11"/>
      <color theme="1"/>
      <name val="Times New Roman"/>
      <family val="1"/>
      <charset val="204"/>
    </font>
    <font>
      <sz val="12"/>
      <color theme="1"/>
      <name val="Times New Roman"/>
      <family val="1"/>
      <charset val="204"/>
    </font>
    <font>
      <u/>
      <sz val="12"/>
      <color theme="1"/>
      <name val="Times New Roman"/>
      <family val="1"/>
      <charset val="204"/>
    </font>
    <font>
      <b/>
      <sz val="12"/>
      <color rgb="FF000080"/>
      <name val="Times New Roman"/>
      <family val="1"/>
      <charset val="204"/>
    </font>
    <font>
      <sz val="16"/>
      <color theme="1"/>
      <name val="Times New Roman"/>
      <family val="1"/>
      <charset val="204"/>
    </font>
    <font>
      <sz val="12"/>
      <name val="Arial"/>
      <family val="2"/>
      <charset val="204"/>
    </font>
    <font>
      <sz val="10"/>
      <name val="Times New Roman Cyr"/>
      <charset val="204"/>
    </font>
    <font>
      <b/>
      <u/>
      <sz val="16"/>
      <name val="Times New Roman"/>
      <family val="1"/>
      <charset val="204"/>
    </font>
    <font>
      <b/>
      <u/>
      <sz val="12"/>
      <name val="Times New Roman"/>
      <family val="1"/>
      <charset val="204"/>
    </font>
    <font>
      <sz val="18"/>
      <name val="Times New Roman"/>
      <family val="1"/>
      <charset val="204"/>
    </font>
    <font>
      <b/>
      <sz val="18"/>
      <name val="Times New Roman"/>
      <family val="1"/>
      <charset val="204"/>
    </font>
    <font>
      <sz val="11"/>
      <color theme="0"/>
      <name val="Times New Roman"/>
      <family val="1"/>
      <charset val="204"/>
    </font>
    <font>
      <sz val="11"/>
      <color rgb="FFFF0000"/>
      <name val="Times New Roman"/>
      <family val="1"/>
      <charset val="204"/>
    </font>
    <font>
      <sz val="10"/>
      <name val="Arial Cyr"/>
      <family val="2"/>
      <charset val="204"/>
    </font>
    <font>
      <u/>
      <sz val="8"/>
      <color indexed="12"/>
      <name val="Arial"/>
      <family val="2"/>
      <charset val="204"/>
    </font>
    <font>
      <sz val="10"/>
      <name val="Arial"/>
      <family val="2"/>
    </font>
    <font>
      <sz val="12"/>
      <name val="Times New Roman Cyr"/>
      <charset val="204"/>
    </font>
    <font>
      <b/>
      <sz val="11"/>
      <name val="Times New Roman Cyr"/>
      <charset val="204"/>
    </font>
    <font>
      <b/>
      <sz val="12"/>
      <name val="Times New Roman Cyr"/>
      <charset val="204"/>
    </font>
    <font>
      <sz val="10"/>
      <color rgb="FFFF0000"/>
      <name val="Arial"/>
      <family val="2"/>
      <charset val="204"/>
    </font>
    <font>
      <sz val="11"/>
      <name val="Times New Roman Cyr"/>
      <charset val="204"/>
    </font>
    <font>
      <b/>
      <sz val="10"/>
      <name val="Arial"/>
      <family val="2"/>
      <charset val="204"/>
    </font>
    <font>
      <sz val="9"/>
      <name val="Arial"/>
      <family val="2"/>
      <charset val="204"/>
    </font>
    <font>
      <b/>
      <sz val="9"/>
      <name val="Times New Roman"/>
      <family val="1"/>
      <charset val="204"/>
    </font>
    <font>
      <sz val="9"/>
      <name val="Times New Roman Cyr"/>
      <charset val="204"/>
    </font>
    <font>
      <sz val="9"/>
      <name val="Times New Roman"/>
      <family val="1"/>
      <charset val="204"/>
    </font>
    <font>
      <u/>
      <sz val="11"/>
      <color theme="10"/>
      <name val="Calibri"/>
      <family val="2"/>
      <charset val="204"/>
    </font>
    <font>
      <b/>
      <sz val="16"/>
      <name val="Times New Roman"/>
      <family val="1"/>
      <charset val="204"/>
    </font>
    <font>
      <b/>
      <i/>
      <u/>
      <sz val="14"/>
      <name val="Times New Roman"/>
      <family val="1"/>
      <charset val="204"/>
    </font>
    <font>
      <b/>
      <sz val="16"/>
      <color rgb="FF7030A0"/>
      <name val="Times New Roman"/>
      <family val="1"/>
      <charset val="204"/>
    </font>
    <font>
      <b/>
      <sz val="16"/>
      <color rgb="FF7030A0"/>
      <name val="Times New Roman Cyr"/>
      <charset val="204"/>
    </font>
    <font>
      <b/>
      <sz val="16"/>
      <color rgb="FF7030A0"/>
      <name val="Arial"/>
      <family val="2"/>
      <charset val="204"/>
    </font>
    <font>
      <sz val="18"/>
      <color rgb="FF7030A0"/>
      <name val="Times New Roman"/>
      <family val="1"/>
      <charset val="204"/>
    </font>
    <font>
      <b/>
      <sz val="18"/>
      <color rgb="FF7030A0"/>
      <name val="Times New Roman"/>
      <family val="1"/>
      <charset val="204"/>
    </font>
    <font>
      <b/>
      <sz val="11"/>
      <color theme="1"/>
      <name val="Calibri"/>
      <family val="2"/>
      <charset val="204"/>
      <scheme val="minor"/>
    </font>
    <font>
      <sz val="10"/>
      <name val="Arial"/>
      <family val="2"/>
      <charset val="204"/>
    </font>
    <font>
      <b/>
      <sz val="12"/>
      <color indexed="8"/>
      <name val="Times New Roman"/>
      <family val="1"/>
      <charset val="204"/>
    </font>
    <font>
      <sz val="10"/>
      <name val="Arial"/>
      <family val="2"/>
      <charset val="204"/>
    </font>
    <font>
      <sz val="8"/>
      <color indexed="22"/>
      <name val="Times New Roman"/>
      <family val="1"/>
      <charset val="204"/>
    </font>
    <font>
      <sz val="12"/>
      <name val="Arial Cyr"/>
      <charset val="204"/>
    </font>
    <font>
      <b/>
      <sz val="10"/>
      <color theme="1"/>
      <name val="Arial"/>
      <family val="2"/>
      <charset val="204"/>
    </font>
    <font>
      <sz val="10"/>
      <name val="Arial"/>
      <family val="2"/>
      <charset val="204"/>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8"/>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92D050"/>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rgb="FF00B050"/>
        <bgColor indexed="64"/>
      </patternFill>
    </fill>
    <fill>
      <patternFill patternType="solid">
        <fgColor theme="3" tint="0.39997558519241921"/>
        <bgColor indexed="64"/>
      </patternFill>
    </fill>
    <fill>
      <patternFill patternType="solid">
        <fgColor rgb="FF00B0F0"/>
        <bgColor indexed="64"/>
      </patternFill>
    </fill>
  </fills>
  <borders count="62">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79">
    <xf numFmtId="0" fontId="0" fillId="0" borderId="0"/>
    <xf numFmtId="0" fontId="13" fillId="0" borderId="0"/>
    <xf numFmtId="0" fontId="13" fillId="0" borderId="0"/>
    <xf numFmtId="0" fontId="12" fillId="0" borderId="0"/>
    <xf numFmtId="0" fontId="12" fillId="0" borderId="0"/>
    <xf numFmtId="0" fontId="12" fillId="0" borderId="0"/>
    <xf numFmtId="0" fontId="14" fillId="0" borderId="0"/>
    <xf numFmtId="0" fontId="19" fillId="0" borderId="0"/>
    <xf numFmtId="0" fontId="19" fillId="0" borderId="0"/>
    <xf numFmtId="9" fontId="14" fillId="0" borderId="0" applyFont="0" applyFill="0" applyBorder="0" applyAlignment="0" applyProtection="0"/>
    <xf numFmtId="0" fontId="15" fillId="0" borderId="0"/>
    <xf numFmtId="165" fontId="12" fillId="0" borderId="0" applyFont="0" applyFill="0" applyBorder="0" applyAlignment="0" applyProtection="0"/>
    <xf numFmtId="165" fontId="12" fillId="0" borderId="0" applyFont="0" applyFill="0" applyBorder="0" applyAlignment="0" applyProtection="0"/>
    <xf numFmtId="164" fontId="14" fillId="0" borderId="0" applyFont="0" applyFill="0" applyBorder="0" applyAlignment="0" applyProtection="0"/>
    <xf numFmtId="0" fontId="11" fillId="0" borderId="0"/>
    <xf numFmtId="0" fontId="11" fillId="0" borderId="0"/>
    <xf numFmtId="0" fontId="10" fillId="0" borderId="0"/>
    <xf numFmtId="0" fontId="11" fillId="0" borderId="0"/>
    <xf numFmtId="0" fontId="11" fillId="0" borderId="0"/>
    <xf numFmtId="0" fontId="9" fillId="0" borderId="0"/>
    <xf numFmtId="0" fontId="8" fillId="0" borderId="0"/>
    <xf numFmtId="0" fontId="27" fillId="0" borderId="0" applyNumberFormat="0" applyFill="0" applyBorder="0" applyAlignment="0" applyProtection="0">
      <alignment vertical="top"/>
      <protection locked="0"/>
    </xf>
    <xf numFmtId="0" fontId="14" fillId="0" borderId="0"/>
    <xf numFmtId="0" fontId="11" fillId="0" borderId="0"/>
    <xf numFmtId="0" fontId="8" fillId="0" borderId="0"/>
    <xf numFmtId="164" fontId="10" fillId="0" borderId="0" applyFont="0" applyFill="0" applyBorder="0" applyAlignment="0" applyProtection="0"/>
    <xf numFmtId="0" fontId="7" fillId="0" borderId="0"/>
    <xf numFmtId="0" fontId="14" fillId="0" borderId="0"/>
    <xf numFmtId="0" fontId="6" fillId="0" borderId="0"/>
    <xf numFmtId="0" fontId="11" fillId="0" borderId="0"/>
    <xf numFmtId="0" fontId="14" fillId="0" borderId="0"/>
    <xf numFmtId="0" fontId="41" fillId="0" borderId="0"/>
    <xf numFmtId="0" fontId="14" fillId="0" borderId="0"/>
    <xf numFmtId="0" fontId="14" fillId="0" borderId="0"/>
    <xf numFmtId="0" fontId="5" fillId="0" borderId="0"/>
    <xf numFmtId="0" fontId="11" fillId="0" borderId="0"/>
    <xf numFmtId="164" fontId="11" fillId="0" borderId="0" applyFont="0" applyFill="0" applyBorder="0" applyAlignment="0" applyProtection="0"/>
    <xf numFmtId="0" fontId="4" fillId="0" borderId="0"/>
    <xf numFmtId="0" fontId="4" fillId="0" borderId="0"/>
    <xf numFmtId="0" fontId="48" fillId="0" borderId="0"/>
    <xf numFmtId="0" fontId="4" fillId="0" borderId="0"/>
    <xf numFmtId="0" fontId="49" fillId="0" borderId="0" applyNumberFormat="0" applyFill="0" applyBorder="0" applyAlignment="0" applyProtection="0">
      <alignment vertical="top"/>
      <protection locked="0"/>
    </xf>
    <xf numFmtId="0" fontId="50" fillId="0" borderId="0"/>
    <xf numFmtId="0" fontId="4" fillId="0" borderId="0"/>
    <xf numFmtId="0" fontId="4" fillId="0" borderId="0"/>
    <xf numFmtId="9" fontId="11" fillId="0" borderId="0" applyFont="0" applyFill="0" applyBorder="0" applyAlignment="0" applyProtection="0"/>
    <xf numFmtId="0" fontId="51" fillId="0" borderId="0"/>
    <xf numFmtId="0" fontId="61" fillId="0" borderId="0" applyNumberFormat="0" applyFill="0" applyBorder="0" applyAlignment="0" applyProtection="0">
      <alignment vertical="top"/>
      <protection locked="0"/>
    </xf>
    <xf numFmtId="0" fontId="3" fillId="0" borderId="0"/>
    <xf numFmtId="0" fontId="3" fillId="0" borderId="0"/>
    <xf numFmtId="0" fontId="11" fillId="0" borderId="0"/>
    <xf numFmtId="0" fontId="11" fillId="0" borderId="0"/>
    <xf numFmtId="0" fontId="3" fillId="0" borderId="0"/>
    <xf numFmtId="0" fontId="3" fillId="0" borderId="0"/>
    <xf numFmtId="0" fontId="11" fillId="0" borderId="0"/>
    <xf numFmtId="0" fontId="11" fillId="0" borderId="0"/>
    <xf numFmtId="43" fontId="70" fillId="0" borderId="0" applyFont="0" applyFill="0" applyBorder="0" applyAlignment="0" applyProtection="0"/>
    <xf numFmtId="0" fontId="72" fillId="0" borderId="0"/>
    <xf numFmtId="0" fontId="11" fillId="0" borderId="0"/>
    <xf numFmtId="0" fontId="61" fillId="0" borderId="0" applyNumberFormat="0" applyFill="0" applyBorder="0" applyAlignment="0" applyProtection="0">
      <alignment vertical="top"/>
      <protection locked="0"/>
    </xf>
    <xf numFmtId="170" fontId="11" fillId="0" borderId="0" applyFont="0" applyFill="0" applyBorder="0" applyAlignment="0" applyProtection="0"/>
    <xf numFmtId="170" fontId="11" fillId="0" borderId="0" applyFont="0" applyFill="0" applyBorder="0" applyAlignment="0" applyProtection="0"/>
    <xf numFmtId="0" fontId="2" fillId="0" borderId="0"/>
    <xf numFmtId="0" fontId="11" fillId="0" borderId="0"/>
    <xf numFmtId="0" fontId="2" fillId="0" borderId="0"/>
    <xf numFmtId="0" fontId="14" fillId="0" borderId="0"/>
    <xf numFmtId="0" fontId="11" fillId="0" borderId="0"/>
    <xf numFmtId="0" fontId="51" fillId="0" borderId="0"/>
    <xf numFmtId="0" fontId="11" fillId="0" borderId="0"/>
    <xf numFmtId="0" fontId="2" fillId="0" borderId="0"/>
    <xf numFmtId="0" fontId="2" fillId="0" borderId="0"/>
    <xf numFmtId="165" fontId="11" fillId="0" borderId="0" applyFont="0" applyFill="0" applyBorder="0" applyAlignment="0" applyProtection="0"/>
    <xf numFmtId="165" fontId="11" fillId="0" borderId="0" applyFont="0" applyFill="0" applyBorder="0" applyAlignment="0" applyProtection="0"/>
    <xf numFmtId="0" fontId="16" fillId="0" borderId="0">
      <alignment horizontal="left" vertical="top"/>
    </xf>
    <xf numFmtId="9" fontId="76"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cellStyleXfs>
  <cellXfs count="1229">
    <xf numFmtId="0" fontId="0" fillId="0" borderId="0" xfId="0"/>
    <xf numFmtId="0" fontId="16" fillId="0" borderId="0" xfId="6" applyFont="1" applyFill="1" applyAlignment="1">
      <alignment vertical="center"/>
    </xf>
    <xf numFmtId="0" fontId="16" fillId="0" borderId="0" xfId="6" applyFont="1" applyFill="1" applyAlignment="1">
      <alignment vertical="center" wrapText="1"/>
    </xf>
    <xf numFmtId="0" fontId="16" fillId="0" borderId="0" xfId="6" applyFont="1" applyFill="1" applyBorder="1" applyAlignment="1">
      <alignment horizontal="center" vertical="center"/>
    </xf>
    <xf numFmtId="0" fontId="17" fillId="0" borderId="0" xfId="6" applyFont="1" applyFill="1" applyAlignment="1">
      <alignment horizontal="center" vertical="center"/>
    </xf>
    <xf numFmtId="0" fontId="16" fillId="0" borderId="0" xfId="6" applyFont="1" applyFill="1" applyAlignment="1">
      <alignment horizontal="center" vertical="center" textRotation="90" wrapText="1"/>
    </xf>
    <xf numFmtId="2" fontId="18" fillId="0" borderId="2" xfId="16" applyNumberFormat="1" applyFont="1" applyFill="1" applyBorder="1" applyAlignment="1" applyProtection="1">
      <alignment horizontal="center" vertical="center" wrapText="1"/>
      <protection locked="0"/>
    </xf>
    <xf numFmtId="0" fontId="16" fillId="0" borderId="2" xfId="6" applyFont="1" applyFill="1" applyBorder="1" applyAlignment="1">
      <alignment horizontal="center" vertical="center" textRotation="90" wrapText="1"/>
    </xf>
    <xf numFmtId="0" fontId="14" fillId="0" borderId="0" xfId="6" applyFont="1" applyAlignment="1">
      <alignment vertical="center"/>
    </xf>
    <xf numFmtId="0" fontId="16" fillId="0" borderId="7" xfId="6" applyFont="1" applyFill="1" applyBorder="1" applyAlignment="1">
      <alignment vertical="center" wrapText="1"/>
    </xf>
    <xf numFmtId="0" fontId="16" fillId="0" borderId="0" xfId="6" applyFont="1" applyFill="1" applyAlignment="1">
      <alignment wrapText="1"/>
    </xf>
    <xf numFmtId="0" fontId="17" fillId="9" borderId="8" xfId="6" applyFont="1" applyFill="1" applyBorder="1" applyAlignment="1">
      <alignment vertical="center" textRotation="90" wrapText="1"/>
    </xf>
    <xf numFmtId="0" fontId="20" fillId="0" borderId="0" xfId="6" applyFont="1" applyFill="1" applyAlignment="1">
      <alignment vertical="center"/>
    </xf>
    <xf numFmtId="2" fontId="16" fillId="0" borderId="0" xfId="6" applyNumberFormat="1" applyFont="1" applyFill="1" applyAlignment="1">
      <alignment vertical="center" wrapText="1"/>
    </xf>
    <xf numFmtId="0" fontId="20" fillId="0" borderId="0" xfId="6" applyFont="1" applyFill="1" applyAlignment="1">
      <alignment vertical="center" wrapText="1"/>
    </xf>
    <xf numFmtId="0" fontId="16" fillId="5" borderId="2" xfId="6" applyFont="1" applyFill="1" applyBorder="1" applyAlignment="1">
      <alignment horizontal="center" vertical="center" wrapText="1"/>
    </xf>
    <xf numFmtId="2" fontId="14" fillId="0" borderId="0" xfId="6" applyNumberFormat="1" applyFont="1" applyAlignment="1">
      <alignment vertical="center"/>
    </xf>
    <xf numFmtId="2" fontId="16" fillId="0" borderId="0" xfId="6" applyNumberFormat="1" applyFont="1" applyFill="1" applyBorder="1" applyAlignment="1">
      <alignment horizontal="center" vertical="center" wrapText="1"/>
    </xf>
    <xf numFmtId="2" fontId="16" fillId="0" borderId="2" xfId="6" applyNumberFormat="1" applyFont="1" applyFill="1" applyBorder="1" applyAlignment="1">
      <alignment horizontal="center" vertical="center" wrapText="1"/>
    </xf>
    <xf numFmtId="0" fontId="23" fillId="0" borderId="18" xfId="6" applyNumberFormat="1" applyFont="1" applyFill="1" applyBorder="1" applyAlignment="1">
      <alignment horizontal="center" vertical="center" wrapText="1"/>
    </xf>
    <xf numFmtId="2" fontId="17" fillId="0" borderId="19" xfId="6" applyNumberFormat="1" applyFont="1" applyFill="1" applyBorder="1" applyAlignment="1">
      <alignment vertical="center" wrapText="1"/>
    </xf>
    <xf numFmtId="2" fontId="17" fillId="0" borderId="20" xfId="6" applyNumberFormat="1" applyFont="1" applyFill="1" applyBorder="1" applyAlignment="1">
      <alignment vertical="center" wrapText="1"/>
    </xf>
    <xf numFmtId="2" fontId="17" fillId="0" borderId="21" xfId="6" applyNumberFormat="1" applyFont="1" applyFill="1" applyBorder="1" applyAlignment="1">
      <alignment vertical="center" wrapText="1"/>
    </xf>
    <xf numFmtId="2" fontId="17" fillId="0" borderId="21" xfId="6" applyNumberFormat="1" applyFont="1" applyFill="1" applyBorder="1" applyAlignment="1">
      <alignment horizontal="center" vertical="center" wrapText="1"/>
    </xf>
    <xf numFmtId="0" fontId="17" fillId="0" borderId="2" xfId="6" applyFont="1" applyFill="1" applyBorder="1" applyAlignment="1">
      <alignment horizontal="center" vertical="center" textRotation="90" wrapText="1"/>
    </xf>
    <xf numFmtId="0" fontId="16" fillId="11" borderId="9" xfId="6" applyFont="1" applyFill="1" applyBorder="1" applyAlignment="1">
      <alignment horizontal="center" vertical="center" wrapText="1"/>
    </xf>
    <xf numFmtId="0" fontId="16" fillId="0" borderId="0" xfId="6" applyFont="1" applyFill="1" applyAlignment="1">
      <alignment horizontal="left" vertical="center"/>
    </xf>
    <xf numFmtId="0" fontId="16" fillId="0" borderId="0" xfId="15" applyNumberFormat="1" applyFont="1" applyFill="1" applyAlignment="1">
      <alignment horizontal="right"/>
    </xf>
    <xf numFmtId="0" fontId="17" fillId="0" borderId="0" xfId="15" applyNumberFormat="1" applyFont="1" applyFill="1" applyAlignment="1"/>
    <xf numFmtId="0" fontId="16" fillId="0" borderId="0" xfId="15" applyNumberFormat="1" applyFont="1" applyFill="1" applyAlignment="1"/>
    <xf numFmtId="0" fontId="16" fillId="0" borderId="0" xfId="15" applyNumberFormat="1" applyFont="1" applyFill="1" applyAlignment="1">
      <alignment horizontal="center" vertical="center"/>
    </xf>
    <xf numFmtId="0" fontId="16" fillId="0" borderId="0" xfId="15" applyNumberFormat="1" applyFont="1" applyFill="1" applyAlignment="1">
      <alignment horizontal="right" vertical="center"/>
    </xf>
    <xf numFmtId="49" fontId="16" fillId="0" borderId="0" xfId="15" applyNumberFormat="1" applyFont="1" applyFill="1" applyBorder="1" applyAlignment="1">
      <alignment horizontal="center"/>
    </xf>
    <xf numFmtId="0" fontId="16" fillId="0" borderId="0" xfId="15" applyNumberFormat="1" applyFont="1" applyFill="1" applyAlignment="1">
      <alignment horizontal="left"/>
    </xf>
    <xf numFmtId="0" fontId="17" fillId="0" borderId="0" xfId="15" applyNumberFormat="1" applyFont="1" applyFill="1" applyAlignment="1">
      <alignment horizontal="center" vertical="center"/>
    </xf>
    <xf numFmtId="2" fontId="17" fillId="0" borderId="0" xfId="15" applyNumberFormat="1" applyFont="1" applyFill="1" applyBorder="1" applyAlignment="1">
      <alignment horizontal="center" vertical="center"/>
    </xf>
    <xf numFmtId="1" fontId="16" fillId="0" borderId="0" xfId="15" applyNumberFormat="1" applyFont="1" applyFill="1" applyAlignment="1">
      <alignment horizontal="center"/>
    </xf>
    <xf numFmtId="0" fontId="33" fillId="0" borderId="0" xfId="15" applyNumberFormat="1" applyFont="1" applyFill="1" applyAlignment="1"/>
    <xf numFmtId="0" fontId="16" fillId="0" borderId="4" xfId="15" applyNumberFormat="1" applyFont="1" applyFill="1" applyBorder="1" applyAlignment="1"/>
    <xf numFmtId="0" fontId="33" fillId="0" borderId="4" xfId="15" applyNumberFormat="1" applyFont="1" applyFill="1" applyBorder="1" applyAlignment="1"/>
    <xf numFmtId="0" fontId="16" fillId="0" borderId="4" xfId="15" applyNumberFormat="1" applyFont="1" applyFill="1" applyBorder="1" applyAlignment="1">
      <alignment horizontal="left"/>
    </xf>
    <xf numFmtId="4" fontId="16" fillId="0" borderId="0" xfId="15" applyNumberFormat="1" applyFont="1" applyFill="1" applyAlignment="1">
      <alignment horizontal="center"/>
    </xf>
    <xf numFmtId="4" fontId="31" fillId="0" borderId="0" xfId="15" applyNumberFormat="1" applyFont="1" applyFill="1" applyBorder="1" applyAlignment="1">
      <alignment horizontal="center"/>
    </xf>
    <xf numFmtId="0" fontId="31" fillId="0" borderId="0" xfId="15" applyNumberFormat="1" applyFont="1" applyFill="1" applyAlignment="1"/>
    <xf numFmtId="2" fontId="16" fillId="0" borderId="0" xfId="15" applyNumberFormat="1" applyFont="1" applyFill="1" applyAlignment="1">
      <alignment horizontal="center"/>
    </xf>
    <xf numFmtId="0" fontId="31" fillId="0" borderId="2" xfId="33" applyFont="1" applyFill="1" applyBorder="1" applyAlignment="1" applyProtection="1">
      <alignment horizontal="center" vertical="center" wrapText="1"/>
    </xf>
    <xf numFmtId="0" fontId="31" fillId="0" borderId="2" xfId="0" applyFont="1" applyBorder="1" applyAlignment="1">
      <alignment horizontal="center"/>
    </xf>
    <xf numFmtId="0" fontId="31" fillId="0" borderId="2" xfId="0" applyFont="1" applyBorder="1" applyAlignment="1">
      <alignment horizontal="center" wrapText="1"/>
    </xf>
    <xf numFmtId="0" fontId="31" fillId="0" borderId="2" xfId="0" applyFont="1" applyFill="1" applyBorder="1" applyAlignment="1" applyProtection="1">
      <alignment horizontal="center"/>
      <protection locked="0"/>
    </xf>
    <xf numFmtId="3" fontId="31" fillId="0" borderId="2" xfId="0" applyNumberFormat="1" applyFont="1" applyFill="1" applyBorder="1" applyAlignment="1" applyProtection="1">
      <alignment horizontal="center" wrapText="1"/>
      <protection locked="0"/>
    </xf>
    <xf numFmtId="49" fontId="31" fillId="0" borderId="9" xfId="0" applyNumberFormat="1" applyFont="1" applyFill="1" applyBorder="1" applyAlignment="1" applyProtection="1">
      <alignment horizontal="center" wrapText="1"/>
      <protection locked="0"/>
    </xf>
    <xf numFmtId="3" fontId="31" fillId="0" borderId="2" xfId="0" applyNumberFormat="1" applyFont="1" applyBorder="1"/>
    <xf numFmtId="3" fontId="31" fillId="0" borderId="2" xfId="0" applyNumberFormat="1" applyFont="1" applyBorder="1" applyAlignment="1" applyProtection="1">
      <alignment horizontal="center" wrapText="1"/>
      <protection locked="0"/>
    </xf>
    <xf numFmtId="3" fontId="31" fillId="0" borderId="2" xfId="0" applyNumberFormat="1" applyFont="1" applyFill="1" applyBorder="1" applyAlignment="1" applyProtection="1">
      <alignment horizontal="center"/>
      <protection locked="0"/>
    </xf>
    <xf numFmtId="0" fontId="31" fillId="0" borderId="0" xfId="15" applyFont="1"/>
    <xf numFmtId="0" fontId="31" fillId="0" borderId="0" xfId="15" applyFont="1" applyFill="1"/>
    <xf numFmtId="0" fontId="20" fillId="0" borderId="0" xfId="15" applyFont="1"/>
    <xf numFmtId="0" fontId="30" fillId="0" borderId="0" xfId="15" applyFont="1"/>
    <xf numFmtId="0" fontId="30" fillId="0" borderId="0" xfId="15" applyFont="1" applyFill="1"/>
    <xf numFmtId="49" fontId="31" fillId="0" borderId="45" xfId="15" applyNumberFormat="1" applyFont="1" applyFill="1" applyBorder="1" applyAlignment="1" applyProtection="1">
      <alignment horizontal="center" vertical="center"/>
      <protection locked="0"/>
    </xf>
    <xf numFmtId="49" fontId="31" fillId="0" borderId="43" xfId="15" applyNumberFormat="1" applyFont="1" applyFill="1" applyBorder="1" applyAlignment="1" applyProtection="1">
      <alignment horizontal="center" vertical="center"/>
      <protection locked="0"/>
    </xf>
    <xf numFmtId="49" fontId="31" fillId="0" borderId="39" xfId="15" applyNumberFormat="1" applyFont="1" applyFill="1" applyBorder="1" applyAlignment="1" applyProtection="1">
      <alignment horizontal="center" vertical="center"/>
      <protection locked="0"/>
    </xf>
    <xf numFmtId="0" fontId="31" fillId="0" borderId="9" xfId="31" applyFont="1" applyFill="1" applyBorder="1" applyAlignment="1" applyProtection="1">
      <alignment horizontal="left" vertical="center" wrapText="1"/>
      <protection locked="0"/>
    </xf>
    <xf numFmtId="49" fontId="31" fillId="0" borderId="47" xfId="15" applyNumberFormat="1" applyFont="1" applyFill="1" applyBorder="1" applyAlignment="1" applyProtection="1">
      <alignment horizontal="center" vertical="center"/>
      <protection locked="0"/>
    </xf>
    <xf numFmtId="2" fontId="14" fillId="0" borderId="0" xfId="6" applyNumberFormat="1" applyFont="1" applyAlignment="1">
      <alignment vertical="center" wrapText="1"/>
    </xf>
    <xf numFmtId="0" fontId="29" fillId="0" borderId="0" xfId="6" applyFont="1" applyFill="1" applyAlignment="1">
      <alignment horizontal="left" vertical="center"/>
    </xf>
    <xf numFmtId="0" fontId="29" fillId="0" borderId="0" xfId="6" applyFont="1" applyFill="1" applyAlignment="1">
      <alignment vertical="center"/>
    </xf>
    <xf numFmtId="0" fontId="29" fillId="0" borderId="0" xfId="6" applyFont="1" applyFill="1" applyAlignment="1">
      <alignment horizontal="center" vertical="center"/>
    </xf>
    <xf numFmtId="0" fontId="21" fillId="0" borderId="4" xfId="6" applyFont="1" applyFill="1" applyBorder="1" applyAlignment="1">
      <alignment vertical="center" wrapText="1"/>
    </xf>
    <xf numFmtId="0" fontId="16" fillId="0" borderId="4" xfId="6" applyFont="1" applyFill="1" applyBorder="1" applyAlignment="1">
      <alignment vertical="center" wrapText="1"/>
    </xf>
    <xf numFmtId="0" fontId="16" fillId="13" borderId="2" xfId="6" applyFont="1" applyFill="1" applyBorder="1" applyAlignment="1">
      <alignment horizontal="center" vertical="center" textRotation="90" wrapText="1"/>
    </xf>
    <xf numFmtId="0" fontId="16" fillId="9" borderId="0" xfId="6" applyFont="1" applyFill="1" applyAlignment="1">
      <alignment horizontal="center" vertical="center" wrapText="1"/>
    </xf>
    <xf numFmtId="0" fontId="16" fillId="12" borderId="0" xfId="6" applyFont="1" applyFill="1" applyAlignment="1">
      <alignment horizontal="center" vertical="center" wrapText="1"/>
    </xf>
    <xf numFmtId="0" fontId="16" fillId="3" borderId="2" xfId="6" applyFont="1" applyFill="1" applyBorder="1" applyAlignment="1">
      <alignment horizontal="center" vertical="center" wrapText="1"/>
    </xf>
    <xf numFmtId="2" fontId="16" fillId="3" borderId="0" xfId="6" applyNumberFormat="1" applyFont="1" applyFill="1" applyBorder="1" applyAlignment="1">
      <alignment horizontal="center" vertical="center" wrapText="1"/>
    </xf>
    <xf numFmtId="0" fontId="29" fillId="0" borderId="0" xfId="6" applyFont="1" applyFill="1" applyAlignment="1">
      <alignment horizontal="right" vertical="center" wrapText="1"/>
    </xf>
    <xf numFmtId="0" fontId="25" fillId="0" borderId="0" xfId="40" applyFont="1"/>
    <xf numFmtId="0" fontId="26" fillId="0" borderId="0" xfId="40" applyFont="1"/>
    <xf numFmtId="0" fontId="25" fillId="0" borderId="0" xfId="40" applyFont="1" applyAlignment="1">
      <alignment horizontal="center"/>
    </xf>
    <xf numFmtId="0" fontId="25" fillId="0" borderId="0" xfId="40" applyFont="1" applyFill="1" applyAlignment="1">
      <alignment horizontal="center"/>
    </xf>
    <xf numFmtId="0" fontId="26" fillId="0" borderId="0" xfId="40" applyFont="1" applyFill="1"/>
    <xf numFmtId="0" fontId="26" fillId="0" borderId="0" xfId="40" applyFont="1" applyAlignment="1">
      <alignment horizontal="left"/>
    </xf>
    <xf numFmtId="0" fontId="26" fillId="0" borderId="2" xfId="40" applyFont="1" applyBorder="1"/>
    <xf numFmtId="0" fontId="26" fillId="0" borderId="2" xfId="40" applyNumberFormat="1" applyFont="1" applyBorder="1" applyAlignment="1">
      <alignment wrapText="1"/>
    </xf>
    <xf numFmtId="0" fontId="26" fillId="0" borderId="2" xfId="40" applyFont="1" applyBorder="1" applyAlignment="1">
      <alignment wrapText="1"/>
    </xf>
    <xf numFmtId="2" fontId="26" fillId="0" borderId="0" xfId="40" applyNumberFormat="1" applyFont="1"/>
    <xf numFmtId="2" fontId="26" fillId="0" borderId="2" xfId="40" applyNumberFormat="1" applyFont="1" applyBorder="1"/>
    <xf numFmtId="2" fontId="26" fillId="0" borderId="2" xfId="40" applyNumberFormat="1" applyFont="1" applyFill="1" applyBorder="1"/>
    <xf numFmtId="1" fontId="25" fillId="0" borderId="2" xfId="40" applyNumberFormat="1" applyFont="1" applyBorder="1"/>
    <xf numFmtId="1" fontId="26" fillId="0" borderId="2" xfId="40" applyNumberFormat="1" applyFont="1" applyBorder="1"/>
    <xf numFmtId="0" fontId="16" fillId="0" borderId="2" xfId="15" applyNumberFormat="1" applyFont="1" applyBorder="1" applyAlignment="1">
      <alignment horizontal="center" vertical="center"/>
    </xf>
    <xf numFmtId="0" fontId="31" fillId="0" borderId="2" xfId="15" applyNumberFormat="1" applyFont="1" applyBorder="1" applyAlignment="1">
      <alignment horizontal="center" vertical="center"/>
    </xf>
    <xf numFmtId="0" fontId="31" fillId="4" borderId="2" xfId="15" applyNumberFormat="1" applyFont="1" applyFill="1" applyBorder="1" applyAlignment="1">
      <alignment horizontal="center" vertical="center"/>
    </xf>
    <xf numFmtId="0" fontId="29" fillId="0" borderId="0" xfId="6" applyFont="1" applyFill="1" applyAlignment="1">
      <alignment horizontal="center" vertical="center" wrapText="1"/>
    </xf>
    <xf numFmtId="0" fontId="17" fillId="0" borderId="0" xfId="15" applyNumberFormat="1" applyFont="1" applyFill="1" applyBorder="1" applyAlignment="1">
      <alignment horizontal="center" vertical="center"/>
    </xf>
    <xf numFmtId="0" fontId="51" fillId="0" borderId="0" xfId="46"/>
    <xf numFmtId="0" fontId="11" fillId="0" borderId="0" xfId="15" applyAlignment="1">
      <alignment horizontal="center"/>
    </xf>
    <xf numFmtId="0" fontId="11" fillId="0" borderId="0" xfId="15"/>
    <xf numFmtId="0" fontId="51" fillId="0" borderId="0" xfId="46" applyFont="1"/>
    <xf numFmtId="0" fontId="53" fillId="0" borderId="0" xfId="46" applyFont="1"/>
    <xf numFmtId="0" fontId="11" fillId="0" borderId="0" xfId="15" applyFont="1" applyFill="1"/>
    <xf numFmtId="0" fontId="11" fillId="0" borderId="0" xfId="15" applyFill="1"/>
    <xf numFmtId="0" fontId="54" fillId="0" borderId="0" xfId="15" applyFont="1" applyFill="1"/>
    <xf numFmtId="0" fontId="29" fillId="0" borderId="0" xfId="22" applyFont="1" applyBorder="1" applyAlignment="1">
      <alignment vertical="top" wrapText="1"/>
    </xf>
    <xf numFmtId="0" fontId="29" fillId="0" borderId="0" xfId="22" applyFont="1" applyAlignment="1">
      <alignment vertical="top" wrapText="1"/>
    </xf>
    <xf numFmtId="0" fontId="28" fillId="0" borderId="0" xfId="22" applyFont="1" applyAlignment="1">
      <alignment vertical="top" wrapText="1"/>
    </xf>
    <xf numFmtId="0" fontId="54" fillId="0" borderId="0" xfId="15" applyFont="1" applyFill="1" applyAlignment="1">
      <alignment horizontal="left"/>
    </xf>
    <xf numFmtId="0" fontId="54" fillId="0" borderId="0" xfId="15" applyFont="1" applyFill="1" applyAlignment="1">
      <alignment horizontal="center"/>
    </xf>
    <xf numFmtId="49" fontId="28" fillId="0" borderId="0" xfId="22" applyNumberFormat="1" applyFont="1" applyBorder="1" applyAlignment="1">
      <alignment horizontal="center"/>
    </xf>
    <xf numFmtId="0" fontId="28" fillId="0" borderId="0" xfId="22" applyFont="1" applyFill="1" applyBorder="1" applyAlignment="1"/>
    <xf numFmtId="0" fontId="29" fillId="0" borderId="0" xfId="22" applyFont="1" applyFill="1" applyBorder="1" applyAlignment="1">
      <alignment horizontal="center"/>
    </xf>
    <xf numFmtId="0" fontId="47" fillId="0" borderId="0" xfId="22" applyFont="1" applyFill="1" applyBorder="1" applyAlignment="1">
      <alignment horizontal="center"/>
    </xf>
    <xf numFmtId="0" fontId="29" fillId="0" borderId="0" xfId="22" applyFont="1" applyFill="1" applyBorder="1" applyAlignment="1"/>
    <xf numFmtId="49" fontId="28" fillId="0" borderId="0" xfId="22" applyNumberFormat="1" applyFont="1" applyFill="1" applyBorder="1" applyAlignment="1">
      <alignment horizontal="center"/>
    </xf>
    <xf numFmtId="0" fontId="29" fillId="0" borderId="6" xfId="22" applyFont="1" applyBorder="1" applyAlignment="1"/>
    <xf numFmtId="0" fontId="29" fillId="0" borderId="0" xfId="22" applyFont="1" applyBorder="1" applyAlignment="1"/>
    <xf numFmtId="0" fontId="28" fillId="0" borderId="0" xfId="22" applyFont="1" applyBorder="1" applyAlignment="1"/>
    <xf numFmtId="0" fontId="11" fillId="0" borderId="0" xfId="15" applyFont="1"/>
    <xf numFmtId="0" fontId="56" fillId="0" borderId="0" xfId="15" applyFont="1"/>
    <xf numFmtId="0" fontId="29" fillId="0" borderId="0" xfId="22" applyFont="1" applyAlignment="1"/>
    <xf numFmtId="0" fontId="29" fillId="0" borderId="0" xfId="22" applyFont="1" applyAlignment="1">
      <alignment horizontal="left"/>
    </xf>
    <xf numFmtId="0" fontId="28" fillId="0" borderId="0" xfId="22" applyFont="1" applyAlignment="1">
      <alignment horizontal="right"/>
    </xf>
    <xf numFmtId="14" fontId="28" fillId="0" borderId="0" xfId="22" applyNumberFormat="1" applyFont="1" applyFill="1" applyBorder="1" applyAlignment="1">
      <alignment horizontal="center"/>
    </xf>
    <xf numFmtId="0" fontId="28" fillId="0" borderId="0" xfId="22" applyFont="1" applyFill="1" applyBorder="1" applyAlignment="1">
      <alignment horizontal="center"/>
    </xf>
    <xf numFmtId="4" fontId="53" fillId="0" borderId="4" xfId="46" applyNumberFormat="1" applyFont="1" applyBorder="1" applyAlignment="1">
      <alignment horizontal="center"/>
    </xf>
    <xf numFmtId="0" fontId="51" fillId="0" borderId="0" xfId="46" applyFont="1" applyAlignment="1"/>
    <xf numFmtId="0" fontId="51" fillId="0" borderId="0" xfId="46" applyBorder="1" applyAlignment="1">
      <alignment horizontal="right"/>
    </xf>
    <xf numFmtId="0" fontId="53" fillId="0" borderId="0" xfId="46" applyFont="1" applyBorder="1" applyAlignment="1">
      <alignment horizontal="right"/>
    </xf>
    <xf numFmtId="0" fontId="11" fillId="3" borderId="0" xfId="15" applyFill="1"/>
    <xf numFmtId="0" fontId="16" fillId="3" borderId="11" xfId="22" applyFont="1" applyFill="1" applyBorder="1" applyAlignment="1">
      <alignment horizontal="center" vertical="center" wrapText="1"/>
    </xf>
    <xf numFmtId="0" fontId="29" fillId="3" borderId="8" xfId="22" applyFont="1" applyFill="1" applyBorder="1" applyAlignment="1">
      <alignment horizontal="center"/>
    </xf>
    <xf numFmtId="0" fontId="11" fillId="3" borderId="0" xfId="15" applyFont="1" applyFill="1"/>
    <xf numFmtId="4" fontId="11" fillId="0" borderId="0" xfId="15" applyNumberFormat="1" applyFill="1"/>
    <xf numFmtId="4" fontId="16" fillId="0" borderId="2" xfId="6" applyNumberFormat="1" applyFont="1" applyFill="1" applyBorder="1" applyAlignment="1">
      <alignment horizontal="center" vertical="center" wrapText="1"/>
    </xf>
    <xf numFmtId="4" fontId="11" fillId="0" borderId="0" xfId="15" applyNumberFormat="1"/>
    <xf numFmtId="0" fontId="29" fillId="0" borderId="0" xfId="22" applyFont="1" applyFill="1" applyBorder="1" applyAlignment="1">
      <alignment horizontal="left" wrapText="1"/>
    </xf>
    <xf numFmtId="2" fontId="29" fillId="0" borderId="0" xfId="22" applyNumberFormat="1" applyFont="1" applyFill="1" applyBorder="1" applyAlignment="1">
      <alignment horizontal="center"/>
    </xf>
    <xf numFmtId="0" fontId="57" fillId="0" borderId="0" xfId="15" applyFont="1" applyFill="1" applyBorder="1" applyAlignment="1"/>
    <xf numFmtId="0" fontId="11" fillId="0" borderId="0" xfId="15" applyFill="1" applyBorder="1" applyAlignment="1"/>
    <xf numFmtId="0" fontId="28" fillId="0" borderId="0" xfId="22" applyFont="1" applyBorder="1" applyAlignment="1">
      <alignment horizontal="left" vertical="top" wrapText="1"/>
    </xf>
    <xf numFmtId="0" fontId="57" fillId="0" borderId="0" xfId="15" applyFont="1" applyFill="1" applyBorder="1" applyAlignment="1">
      <alignment horizontal="left"/>
    </xf>
    <xf numFmtId="0" fontId="16" fillId="0" borderId="0" xfId="15" applyFont="1" applyFill="1" applyAlignment="1">
      <alignment vertical="center" wrapText="1"/>
    </xf>
    <xf numFmtId="0" fontId="60" fillId="0" borderId="0" xfId="22" applyFont="1" applyBorder="1" applyAlignment="1"/>
    <xf numFmtId="4" fontId="33" fillId="0" borderId="0" xfId="15" applyNumberFormat="1" applyFont="1" applyFill="1" applyAlignment="1">
      <alignment vertical="center" wrapText="1"/>
    </xf>
    <xf numFmtId="0" fontId="16" fillId="0" borderId="0" xfId="15" applyFont="1" applyFill="1" applyAlignment="1">
      <alignment horizontal="center" vertical="center" wrapText="1"/>
    </xf>
    <xf numFmtId="4" fontId="33" fillId="0" borderId="0" xfId="15" applyNumberFormat="1" applyFont="1"/>
    <xf numFmtId="164" fontId="17" fillId="4" borderId="50" xfId="36" applyFont="1" applyFill="1" applyBorder="1" applyAlignment="1">
      <alignment horizontal="center" vertical="center" wrapText="1"/>
    </xf>
    <xf numFmtId="164" fontId="24" fillId="4" borderId="50" xfId="36" applyFont="1" applyFill="1" applyBorder="1" applyAlignment="1" applyProtection="1">
      <alignment horizontal="center" vertical="center" wrapText="1"/>
      <protection locked="0"/>
    </xf>
    <xf numFmtId="164" fontId="24" fillId="4" borderId="49" xfId="36" applyFont="1" applyFill="1" applyBorder="1" applyAlignment="1" applyProtection="1">
      <alignment horizontal="center" vertical="center" wrapText="1"/>
      <protection locked="0"/>
    </xf>
    <xf numFmtId="164" fontId="17" fillId="0" borderId="34" xfId="36" applyFont="1" applyFill="1" applyBorder="1" applyAlignment="1">
      <alignment horizontal="center" vertical="center" wrapText="1"/>
    </xf>
    <xf numFmtId="164" fontId="17" fillId="0" borderId="51" xfId="36" applyFont="1" applyFill="1" applyBorder="1" applyAlignment="1">
      <alignment horizontal="center" vertical="center" wrapText="1"/>
    </xf>
    <xf numFmtId="164" fontId="17" fillId="0" borderId="50" xfId="36" applyFont="1" applyFill="1" applyBorder="1" applyAlignment="1">
      <alignment horizontal="center" vertical="center" wrapText="1"/>
    </xf>
    <xf numFmtId="4" fontId="11" fillId="0" borderId="0" xfId="15" applyNumberFormat="1" applyFill="1" applyBorder="1" applyAlignment="1"/>
    <xf numFmtId="0" fontId="31" fillId="0" borderId="11" xfId="31" applyFont="1" applyFill="1" applyBorder="1" applyAlignment="1" applyProtection="1">
      <alignment horizontal="left" vertical="center" wrapText="1"/>
      <protection locked="0"/>
    </xf>
    <xf numFmtId="49" fontId="31" fillId="0" borderId="55" xfId="15" applyNumberFormat="1" applyFont="1" applyFill="1" applyBorder="1" applyAlignment="1" applyProtection="1">
      <alignment horizontal="center" vertical="center"/>
      <protection locked="0"/>
    </xf>
    <xf numFmtId="0" fontId="30" fillId="0" borderId="0" xfId="15" applyFont="1" applyFill="1" applyBorder="1" applyAlignment="1" applyProtection="1">
      <alignment horizontal="center" vertical="center"/>
    </xf>
    <xf numFmtId="2" fontId="30" fillId="0" borderId="0" xfId="15" applyNumberFormat="1" applyFont="1" applyFill="1" applyBorder="1" applyAlignment="1" applyProtection="1">
      <alignment horizontal="center" vertical="center"/>
      <protection locked="0"/>
    </xf>
    <xf numFmtId="0" fontId="31" fillId="0" borderId="54" xfId="35" applyFont="1" applyFill="1" applyBorder="1" applyAlignment="1" applyProtection="1">
      <alignment horizontal="center" vertical="center" wrapText="1"/>
      <protection locked="0"/>
    </xf>
    <xf numFmtId="49" fontId="31" fillId="0" borderId="30" xfId="15" applyNumberFormat="1" applyFont="1" applyFill="1" applyBorder="1" applyAlignment="1" applyProtection="1">
      <alignment horizontal="center" vertical="center"/>
      <protection locked="0"/>
    </xf>
    <xf numFmtId="4" fontId="17" fillId="0" borderId="0" xfId="15" applyNumberFormat="1" applyFont="1" applyFill="1" applyBorder="1" applyAlignment="1">
      <alignment horizontal="center" vertical="center"/>
    </xf>
    <xf numFmtId="0" fontId="16" fillId="0" borderId="8" xfId="6" applyFont="1" applyFill="1" applyBorder="1" applyAlignment="1">
      <alignment horizontal="center" vertical="center" wrapText="1"/>
    </xf>
    <xf numFmtId="0" fontId="16" fillId="9" borderId="8" xfId="6" applyFont="1" applyFill="1" applyBorder="1" applyAlignment="1">
      <alignment horizontal="center" vertical="center" wrapText="1"/>
    </xf>
    <xf numFmtId="0" fontId="16" fillId="12" borderId="8" xfId="6" applyFont="1" applyFill="1" applyBorder="1" applyAlignment="1">
      <alignment horizontal="center" vertical="center" wrapText="1"/>
    </xf>
    <xf numFmtId="0" fontId="16" fillId="13" borderId="8" xfId="6" applyFont="1" applyFill="1" applyBorder="1" applyAlignment="1">
      <alignment horizontal="center" vertical="center" wrapText="1"/>
    </xf>
    <xf numFmtId="0" fontId="16" fillId="4" borderId="8" xfId="6" applyFont="1" applyFill="1" applyBorder="1" applyAlignment="1">
      <alignment horizontal="center" vertical="center" wrapText="1"/>
    </xf>
    <xf numFmtId="0" fontId="16" fillId="14" borderId="8" xfId="6" applyFont="1" applyFill="1" applyBorder="1" applyAlignment="1">
      <alignment horizontal="center" vertical="center" wrapText="1"/>
    </xf>
    <xf numFmtId="0" fontId="16" fillId="14" borderId="0" xfId="6" applyFont="1" applyFill="1" applyBorder="1" applyAlignment="1">
      <alignment horizontal="center" vertical="center" wrapText="1"/>
    </xf>
    <xf numFmtId="0" fontId="56" fillId="0" borderId="7" xfId="15" applyFont="1" applyFill="1" applyBorder="1" applyAlignment="1">
      <alignment horizontal="center" vertical="center" wrapText="1"/>
    </xf>
    <xf numFmtId="0" fontId="56" fillId="0" borderId="13" xfId="15" applyFont="1" applyFill="1" applyBorder="1" applyAlignment="1">
      <alignment horizontal="center" vertical="center" wrapText="1"/>
    </xf>
    <xf numFmtId="0" fontId="56" fillId="0" borderId="11" xfId="15" applyFont="1" applyFill="1" applyBorder="1" applyAlignment="1">
      <alignment horizontal="center" vertical="center" wrapText="1"/>
    </xf>
    <xf numFmtId="4" fontId="16" fillId="0" borderId="0" xfId="15" applyNumberFormat="1" applyFont="1" applyBorder="1" applyAlignment="1">
      <alignment horizontal="center" wrapText="1"/>
    </xf>
    <xf numFmtId="0" fontId="21" fillId="0" borderId="0" xfId="6" applyFont="1" applyFill="1" applyBorder="1" applyAlignment="1">
      <alignment vertical="center" wrapText="1"/>
    </xf>
    <xf numFmtId="3" fontId="28" fillId="0" borderId="0" xfId="22" applyNumberFormat="1" applyFont="1" applyFill="1" applyBorder="1" applyAlignment="1"/>
    <xf numFmtId="0" fontId="28" fillId="0" borderId="0" xfId="15" applyNumberFormat="1" applyFont="1" applyFill="1" applyBorder="1" applyAlignment="1">
      <alignment horizontal="center" vertical="center"/>
    </xf>
    <xf numFmtId="2" fontId="28" fillId="0" borderId="0" xfId="15" applyNumberFormat="1" applyFont="1" applyFill="1" applyBorder="1" applyAlignment="1">
      <alignment horizontal="center" vertical="center"/>
    </xf>
    <xf numFmtId="4" fontId="28" fillId="0" borderId="0" xfId="15" applyNumberFormat="1" applyFont="1" applyFill="1" applyBorder="1" applyAlignment="1">
      <alignment horizontal="center" vertical="center"/>
    </xf>
    <xf numFmtId="3" fontId="28" fillId="0" borderId="0" xfId="15" applyNumberFormat="1" applyFont="1" applyFill="1" applyBorder="1" applyAlignment="1">
      <alignment horizontal="center" vertical="center"/>
    </xf>
    <xf numFmtId="0" fontId="30" fillId="0" borderId="0" xfId="30" applyFont="1" applyFill="1" applyBorder="1" applyProtection="1"/>
    <xf numFmtId="0" fontId="31" fillId="0" borderId="0" xfId="15" applyFont="1" applyFill="1" applyBorder="1" applyAlignment="1" applyProtection="1">
      <protection locked="0"/>
    </xf>
    <xf numFmtId="0" fontId="31" fillId="0" borderId="0" xfId="33" applyFont="1" applyFill="1" applyAlignment="1">
      <alignment vertical="center" wrapText="1"/>
    </xf>
    <xf numFmtId="0" fontId="31" fillId="0" borderId="8" xfId="15" applyFont="1" applyFill="1" applyBorder="1" applyAlignment="1" applyProtection="1">
      <alignment horizontal="left" vertical="center" wrapText="1"/>
      <protection locked="0"/>
    </xf>
    <xf numFmtId="49" fontId="31" fillId="0" borderId="36" xfId="15" applyNumberFormat="1" applyFont="1" applyFill="1" applyBorder="1" applyAlignment="1" applyProtection="1">
      <alignment horizontal="center" vertical="center"/>
      <protection locked="0"/>
    </xf>
    <xf numFmtId="0" fontId="31" fillId="10" borderId="2" xfId="0" applyNumberFormat="1" applyFont="1" applyFill="1" applyBorder="1" applyAlignment="1">
      <alignment horizontal="center" vertical="center"/>
    </xf>
    <xf numFmtId="0" fontId="65" fillId="0" borderId="0" xfId="46" applyFont="1"/>
    <xf numFmtId="0" fontId="64" fillId="0" borderId="0" xfId="22" applyFont="1" applyAlignment="1">
      <alignment vertical="top" wrapText="1"/>
    </xf>
    <xf numFmtId="49" fontId="64" fillId="0" borderId="0" xfId="22" applyNumberFormat="1" applyFont="1" applyBorder="1" applyAlignment="1">
      <alignment horizontal="center"/>
    </xf>
    <xf numFmtId="49" fontId="64" fillId="0" borderId="0" xfId="22" applyNumberFormat="1" applyFont="1" applyFill="1" applyBorder="1" applyAlignment="1">
      <alignment horizontal="center"/>
    </xf>
    <xf numFmtId="0" fontId="64" fillId="0" borderId="0" xfId="22" applyFont="1" applyBorder="1" applyAlignment="1"/>
    <xf numFmtId="0" fontId="66" fillId="0" borderId="0" xfId="15" applyFont="1"/>
    <xf numFmtId="0" fontId="64" fillId="0" borderId="0" xfId="22" applyFont="1" applyAlignment="1"/>
    <xf numFmtId="0" fontId="65" fillId="0" borderId="0" xfId="46" applyFont="1" applyBorder="1" applyAlignment="1">
      <alignment horizontal="right"/>
    </xf>
    <xf numFmtId="4" fontId="64" fillId="0" borderId="0" xfId="22" applyNumberFormat="1" applyFont="1" applyFill="1" applyBorder="1" applyAlignment="1">
      <alignment horizontal="center"/>
    </xf>
    <xf numFmtId="0" fontId="67" fillId="0" borderId="0" xfId="6" applyFont="1" applyFill="1" applyAlignment="1">
      <alignment horizontal="center" vertical="center" wrapText="1"/>
    </xf>
    <xf numFmtId="0" fontId="68" fillId="0" borderId="0" xfId="6" applyFont="1" applyFill="1" applyBorder="1" applyAlignment="1">
      <alignment vertical="center" wrapText="1"/>
    </xf>
    <xf numFmtId="0" fontId="67" fillId="14" borderId="0" xfId="6" applyFont="1" applyFill="1" applyBorder="1" applyAlignment="1">
      <alignment horizontal="center" vertical="center" wrapText="1"/>
    </xf>
    <xf numFmtId="0" fontId="56" fillId="0" borderId="6" xfId="15" applyFont="1" applyFill="1" applyBorder="1" applyAlignment="1">
      <alignment horizontal="center" vertical="center" wrapText="1"/>
    </xf>
    <xf numFmtId="0" fontId="56" fillId="0" borderId="4" xfId="15" applyFont="1" applyFill="1" applyBorder="1" applyAlignment="1">
      <alignment horizontal="center" vertical="center" wrapText="1"/>
    </xf>
    <xf numFmtId="0" fontId="56" fillId="0" borderId="15" xfId="15" applyFont="1" applyFill="1" applyBorder="1" applyAlignment="1">
      <alignment horizontal="center" vertical="center" wrapText="1"/>
    </xf>
    <xf numFmtId="0" fontId="29" fillId="3" borderId="14" xfId="22" applyFont="1" applyFill="1" applyBorder="1" applyAlignment="1">
      <alignment horizontal="center"/>
    </xf>
    <xf numFmtId="0" fontId="11" fillId="0" borderId="0" xfId="15" applyFill="1" applyAlignment="1"/>
    <xf numFmtId="4" fontId="17" fillId="0" borderId="0" xfId="6" applyNumberFormat="1" applyFont="1" applyFill="1" applyAlignment="1">
      <alignment vertical="center" wrapText="1"/>
    </xf>
    <xf numFmtId="2" fontId="16" fillId="0" borderId="0" xfId="6" applyNumberFormat="1" applyFont="1" applyFill="1" applyAlignment="1">
      <alignment horizontal="center" vertical="center" wrapText="1"/>
    </xf>
    <xf numFmtId="164" fontId="60" fillId="0" borderId="0" xfId="6" applyNumberFormat="1" applyFont="1" applyFill="1" applyAlignment="1">
      <alignment horizontal="center" vertical="center" wrapText="1"/>
    </xf>
    <xf numFmtId="0" fontId="29" fillId="0" borderId="0" xfId="22" applyFont="1" applyBorder="1" applyAlignment="1">
      <alignment horizontal="center" vertical="top" wrapText="1"/>
    </xf>
    <xf numFmtId="2" fontId="31" fillId="0" borderId="40" xfId="15" applyNumberFormat="1" applyFont="1" applyFill="1" applyBorder="1" applyAlignment="1" applyProtection="1">
      <alignment horizontal="center" vertical="center" wrapText="1"/>
      <protection locked="0"/>
    </xf>
    <xf numFmtId="2" fontId="34" fillId="0" borderId="46" xfId="15" applyNumberFormat="1" applyFont="1" applyFill="1" applyBorder="1" applyAlignment="1" applyProtection="1">
      <alignment horizontal="center" vertical="center" wrapText="1"/>
      <protection locked="0"/>
    </xf>
    <xf numFmtId="0" fontId="30" fillId="0" borderId="36" xfId="15" applyFont="1" applyFill="1" applyBorder="1" applyAlignment="1" applyProtection="1">
      <alignment horizontal="center" vertical="center"/>
    </xf>
    <xf numFmtId="0" fontId="30" fillId="0" borderId="37" xfId="15" applyFont="1" applyFill="1" applyBorder="1" applyAlignment="1" applyProtection="1">
      <alignment horizontal="center" vertical="center" wrapText="1"/>
    </xf>
    <xf numFmtId="0" fontId="31" fillId="0" borderId="12" xfId="35" applyFont="1" applyFill="1" applyBorder="1" applyAlignment="1" applyProtection="1">
      <alignment vertical="center" wrapText="1"/>
      <protection locked="0"/>
    </xf>
    <xf numFmtId="0" fontId="31" fillId="0" borderId="41" xfId="35" applyFont="1" applyFill="1" applyBorder="1" applyAlignment="1" applyProtection="1">
      <alignment vertical="center" wrapText="1"/>
      <protection locked="0"/>
    </xf>
    <xf numFmtId="0" fontId="30" fillId="0" borderId="56" xfId="15" applyFont="1" applyFill="1" applyBorder="1" applyAlignment="1" applyProtection="1">
      <alignment horizontal="center" vertical="center"/>
    </xf>
    <xf numFmtId="0" fontId="30" fillId="0" borderId="57" xfId="15" applyFont="1" applyFill="1" applyBorder="1" applyAlignment="1" applyProtection="1">
      <alignment horizontal="center" vertical="center" wrapText="1"/>
    </xf>
    <xf numFmtId="0" fontId="31" fillId="0" borderId="0" xfId="15" applyFont="1" applyFill="1" applyBorder="1" applyAlignment="1" applyProtection="1"/>
    <xf numFmtId="0" fontId="31" fillId="0" borderId="0" xfId="15" applyFont="1" applyFill="1" applyAlignment="1"/>
    <xf numFmtId="0" fontId="30" fillId="0" borderId="0" xfId="30" applyFont="1" applyFill="1" applyBorder="1" applyAlignment="1" applyProtection="1"/>
    <xf numFmtId="0" fontId="20" fillId="0" borderId="0" xfId="15" applyFont="1" applyFill="1"/>
    <xf numFmtId="1" fontId="30" fillId="0" borderId="38" xfId="15" applyNumberFormat="1" applyFont="1" applyFill="1" applyBorder="1" applyAlignment="1" applyProtection="1">
      <alignment horizontal="center" vertical="center" wrapText="1"/>
      <protection locked="0"/>
    </xf>
    <xf numFmtId="0" fontId="31" fillId="0" borderId="7" xfId="35" applyFont="1" applyFill="1" applyBorder="1" applyAlignment="1" applyProtection="1">
      <alignment vertical="center" wrapText="1"/>
      <protection locked="0"/>
    </xf>
    <xf numFmtId="0" fontId="11" fillId="0" borderId="0" xfId="15" applyBorder="1"/>
    <xf numFmtId="0" fontId="16" fillId="0" borderId="0" xfId="15" applyNumberFormat="1" applyFont="1" applyFill="1" applyBorder="1" applyAlignment="1"/>
    <xf numFmtId="4" fontId="16" fillId="0" borderId="0" xfId="15" applyNumberFormat="1" applyFont="1" applyBorder="1" applyAlignment="1">
      <alignment wrapText="1"/>
    </xf>
    <xf numFmtId="0" fontId="29" fillId="0" borderId="0" xfId="15" applyNumberFormat="1" applyFont="1" applyFill="1" applyBorder="1" applyAlignment="1">
      <alignment horizontal="center"/>
    </xf>
    <xf numFmtId="1" fontId="16" fillId="0" borderId="0" xfId="15" applyNumberFormat="1" applyFont="1" applyFill="1" applyBorder="1" applyAlignment="1">
      <alignment horizontal="center"/>
    </xf>
    <xf numFmtId="2" fontId="16" fillId="0" borderId="0" xfId="15" applyNumberFormat="1" applyFont="1" applyFill="1" applyBorder="1" applyAlignment="1">
      <alignment horizontal="center"/>
    </xf>
    <xf numFmtId="4" fontId="16" fillId="0" borderId="0" xfId="15" applyNumberFormat="1" applyFont="1" applyFill="1" applyBorder="1" applyAlignment="1">
      <alignment horizontal="center"/>
    </xf>
    <xf numFmtId="3" fontId="16" fillId="0" borderId="0" xfId="15" applyNumberFormat="1" applyFont="1" applyFill="1" applyBorder="1" applyAlignment="1">
      <alignment horizontal="center"/>
    </xf>
    <xf numFmtId="0" fontId="28" fillId="0" borderId="0" xfId="22" applyFont="1" applyAlignment="1"/>
    <xf numFmtId="0" fontId="26" fillId="0" borderId="9" xfId="40" applyFont="1" applyBorder="1"/>
    <xf numFmtId="0" fontId="26" fillId="0" borderId="10" xfId="40" applyFont="1" applyBorder="1"/>
    <xf numFmtId="0" fontId="26" fillId="0" borderId="2" xfId="40" applyFont="1" applyFill="1" applyBorder="1" applyAlignment="1">
      <alignment horizontal="left"/>
    </xf>
    <xf numFmtId="0" fontId="26" fillId="0" borderId="2" xfId="40" applyFont="1" applyFill="1" applyBorder="1" applyAlignment="1">
      <alignment horizontal="center"/>
    </xf>
    <xf numFmtId="0" fontId="26" fillId="0" borderId="2" xfId="40" applyFont="1" applyFill="1" applyBorder="1"/>
    <xf numFmtId="3" fontId="25" fillId="0" borderId="2" xfId="40" applyNumberFormat="1" applyFont="1" applyBorder="1"/>
    <xf numFmtId="3" fontId="26" fillId="0" borderId="2" xfId="40" applyNumberFormat="1" applyFont="1" applyBorder="1"/>
    <xf numFmtId="0" fontId="56" fillId="0" borderId="0" xfId="15" applyFont="1" applyFill="1"/>
    <xf numFmtId="4" fontId="56" fillId="0" borderId="0" xfId="15" applyNumberFormat="1" applyFont="1" applyFill="1" applyBorder="1" applyAlignment="1"/>
    <xf numFmtId="3" fontId="18" fillId="0" borderId="2" xfId="16" applyNumberFormat="1" applyFont="1" applyFill="1" applyBorder="1" applyAlignment="1" applyProtection="1">
      <alignment horizontal="center" vertical="center" wrapText="1"/>
      <protection locked="0"/>
    </xf>
    <xf numFmtId="3" fontId="17" fillId="0" borderId="21" xfId="6" applyNumberFormat="1" applyFont="1" applyFill="1" applyBorder="1" applyAlignment="1">
      <alignment horizontal="center" vertical="center" wrapText="1"/>
    </xf>
    <xf numFmtId="4" fontId="17" fillId="0" borderId="21" xfId="6" applyNumberFormat="1" applyFont="1" applyFill="1" applyBorder="1" applyAlignment="1">
      <alignment horizontal="center" vertical="center" wrapText="1"/>
    </xf>
    <xf numFmtId="49" fontId="31" fillId="0" borderId="2" xfId="0" applyNumberFormat="1" applyFont="1" applyFill="1" applyBorder="1" applyAlignment="1" applyProtection="1">
      <alignment vertical="center" wrapText="1"/>
      <protection locked="0"/>
    </xf>
    <xf numFmtId="3" fontId="30" fillId="0" borderId="38" xfId="0" applyNumberFormat="1" applyFont="1" applyBorder="1" applyAlignment="1"/>
    <xf numFmtId="3" fontId="30" fillId="0" borderId="40" xfId="0" applyNumberFormat="1" applyFont="1" applyBorder="1"/>
    <xf numFmtId="4" fontId="31" fillId="0" borderId="42" xfId="0" applyNumberFormat="1" applyFont="1" applyBorder="1"/>
    <xf numFmtId="0" fontId="31" fillId="0" borderId="0" xfId="0" applyFont="1" applyBorder="1" applyAlignment="1">
      <alignment horizontal="left"/>
    </xf>
    <xf numFmtId="4" fontId="31" fillId="0" borderId="0" xfId="0" applyNumberFormat="1" applyFont="1" applyBorder="1" applyProtection="1">
      <protection locked="0"/>
    </xf>
    <xf numFmtId="3" fontId="30" fillId="0" borderId="40" xfId="0" applyNumberFormat="1" applyFont="1" applyBorder="1" applyAlignment="1" applyProtection="1"/>
    <xf numFmtId="0" fontId="31" fillId="0" borderId="39" xfId="0" applyFont="1" applyBorder="1" applyAlignment="1" applyProtection="1">
      <alignment horizontal="center"/>
    </xf>
    <xf numFmtId="0" fontId="31" fillId="0" borderId="2" xfId="0" applyFont="1" applyBorder="1" applyAlignment="1" applyProtection="1">
      <alignment horizontal="center" vertical="center" wrapText="1"/>
    </xf>
    <xf numFmtId="0" fontId="31" fillId="0" borderId="40" xfId="0" applyFont="1" applyBorder="1" applyAlignment="1" applyProtection="1">
      <alignment horizontal="center" vertical="center" wrapText="1"/>
    </xf>
    <xf numFmtId="0" fontId="31" fillId="0" borderId="39" xfId="0" applyFont="1" applyBorder="1" applyAlignment="1" applyProtection="1">
      <alignment horizontal="center"/>
      <protection locked="0"/>
    </xf>
    <xf numFmtId="4" fontId="31" fillId="0" borderId="2" xfId="0" applyNumberFormat="1" applyFont="1" applyBorder="1" applyAlignment="1" applyProtection="1">
      <alignment horizontal="center" wrapText="1"/>
      <protection locked="0"/>
    </xf>
    <xf numFmtId="0" fontId="0" fillId="0" borderId="54" xfId="0" applyBorder="1"/>
    <xf numFmtId="0" fontId="0" fillId="0" borderId="0" xfId="0" applyBorder="1"/>
    <xf numFmtId="0" fontId="0" fillId="0" borderId="35" xfId="0" applyBorder="1"/>
    <xf numFmtId="0" fontId="31" fillId="0" borderId="39" xfId="0" applyFont="1" applyBorder="1" applyAlignment="1">
      <alignment horizontal="center" vertical="center"/>
    </xf>
    <xf numFmtId="0" fontId="31" fillId="0" borderId="2" xfId="0" applyFont="1" applyBorder="1" applyAlignment="1">
      <alignment horizontal="center" vertical="center" wrapText="1"/>
    </xf>
    <xf numFmtId="0" fontId="29" fillId="0" borderId="2"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39" xfId="0" applyFont="1" applyBorder="1" applyAlignment="1">
      <alignment horizontal="center"/>
    </xf>
    <xf numFmtId="0" fontId="31" fillId="0" borderId="2" xfId="0" applyFont="1" applyBorder="1" applyAlignment="1" applyProtection="1">
      <alignment wrapText="1"/>
      <protection locked="0"/>
    </xf>
    <xf numFmtId="0" fontId="29" fillId="0" borderId="2" xfId="0" applyFont="1" applyBorder="1" applyAlignment="1">
      <alignment horizontal="center" wrapText="1"/>
    </xf>
    <xf numFmtId="0" fontId="31" fillId="0" borderId="39" xfId="0" applyFont="1" applyBorder="1" applyAlignment="1">
      <alignment horizontal="center" vertical="center" wrapText="1"/>
    </xf>
    <xf numFmtId="4" fontId="31" fillId="0" borderId="40" xfId="0" applyNumberFormat="1" applyFont="1" applyBorder="1" applyAlignment="1">
      <alignment horizontal="center" vertical="center" wrapText="1"/>
    </xf>
    <xf numFmtId="3" fontId="31" fillId="0" borderId="2" xfId="0" applyNumberFormat="1" applyFont="1" applyBorder="1" applyAlignment="1">
      <alignment vertical="center" wrapText="1"/>
    </xf>
    <xf numFmtId="3" fontId="31" fillId="0" borderId="40" xfId="0" applyNumberFormat="1" applyFont="1" applyBorder="1" applyAlignment="1">
      <alignment vertical="center" wrapText="1"/>
    </xf>
    <xf numFmtId="0" fontId="31" fillId="0" borderId="39" xfId="0" applyFont="1" applyBorder="1" applyAlignment="1" applyProtection="1">
      <alignment horizontal="center" vertical="center" wrapText="1"/>
      <protection locked="0"/>
    </xf>
    <xf numFmtId="3" fontId="31" fillId="0" borderId="2" xfId="0" applyNumberFormat="1" applyFont="1" applyBorder="1" applyAlignment="1" applyProtection="1">
      <alignment vertical="center" wrapText="1"/>
      <protection locked="0"/>
    </xf>
    <xf numFmtId="3" fontId="31" fillId="0" borderId="40" xfId="0" applyNumberFormat="1" applyFont="1" applyBorder="1" applyAlignment="1" applyProtection="1">
      <alignment vertical="center" wrapText="1"/>
      <protection locked="0"/>
    </xf>
    <xf numFmtId="3" fontId="30" fillId="0" borderId="40" xfId="0" applyNumberFormat="1" applyFont="1" applyBorder="1" applyAlignment="1">
      <alignment vertical="center" wrapText="1"/>
    </xf>
    <xf numFmtId="3" fontId="30" fillId="0" borderId="5" xfId="0" applyNumberFormat="1" applyFont="1" applyBorder="1" applyAlignment="1">
      <alignment vertical="center" wrapText="1"/>
    </xf>
    <xf numFmtId="0" fontId="0" fillId="0" borderId="5" xfId="0" applyBorder="1"/>
    <xf numFmtId="3" fontId="30" fillId="0" borderId="61" xfId="0" applyNumberFormat="1" applyFont="1" applyBorder="1" applyAlignment="1">
      <alignment vertical="center" wrapText="1"/>
    </xf>
    <xf numFmtId="3" fontId="30" fillId="0" borderId="41" xfId="0" applyNumberFormat="1" applyFont="1" applyBorder="1" applyAlignment="1">
      <alignment vertical="center" wrapText="1"/>
    </xf>
    <xf numFmtId="0" fontId="0" fillId="0" borderId="41" xfId="0" applyBorder="1"/>
    <xf numFmtId="3" fontId="30" fillId="0" borderId="42" xfId="0" applyNumberFormat="1" applyFont="1" applyBorder="1" applyAlignment="1">
      <alignment vertical="center" wrapText="1"/>
    </xf>
    <xf numFmtId="3" fontId="31" fillId="0" borderId="2" xfId="0" applyNumberFormat="1" applyFont="1" applyBorder="1" applyAlignment="1" applyProtection="1">
      <alignment horizontal="center" vertical="top" wrapText="1"/>
      <protection locked="0"/>
    </xf>
    <xf numFmtId="0" fontId="30" fillId="0" borderId="3" xfId="15" applyFont="1" applyFill="1" applyBorder="1" applyAlignment="1">
      <alignment horizontal="center"/>
    </xf>
    <xf numFmtId="2" fontId="30" fillId="0" borderId="23" xfId="15" applyNumberFormat="1" applyFont="1" applyFill="1" applyBorder="1" applyAlignment="1" applyProtection="1">
      <alignment horizontal="center" vertical="center" wrapText="1"/>
      <protection locked="0"/>
    </xf>
    <xf numFmtId="2" fontId="31" fillId="0" borderId="44" xfId="15" applyNumberFormat="1" applyFont="1" applyFill="1" applyBorder="1" applyAlignment="1" applyProtection="1">
      <alignment horizontal="center" vertical="center"/>
      <protection locked="0"/>
    </xf>
    <xf numFmtId="2" fontId="30" fillId="0" borderId="23" xfId="15" applyNumberFormat="1" applyFont="1" applyFill="1" applyBorder="1" applyAlignment="1" applyProtection="1">
      <alignment horizontal="center" vertical="center"/>
      <protection locked="0"/>
    </xf>
    <xf numFmtId="2" fontId="31" fillId="0" borderId="42" xfId="15" applyNumberFormat="1" applyFont="1" applyFill="1" applyBorder="1" applyAlignment="1" applyProtection="1">
      <alignment horizontal="center" vertical="center"/>
      <protection locked="0"/>
    </xf>
    <xf numFmtId="2" fontId="30" fillId="0" borderId="2" xfId="33" applyNumberFormat="1" applyFont="1" applyFill="1" applyBorder="1" applyAlignment="1" applyProtection="1">
      <alignment horizontal="center" vertical="center" wrapText="1"/>
    </xf>
    <xf numFmtId="0" fontId="31" fillId="0" borderId="2" xfId="0" applyFont="1" applyBorder="1" applyAlignment="1" applyProtection="1">
      <alignment horizontal="center" vertical="center" wrapText="1"/>
      <protection locked="0"/>
    </xf>
    <xf numFmtId="0" fontId="30" fillId="0" borderId="60" xfId="0" applyFont="1" applyBorder="1" applyAlignment="1">
      <alignment horizontal="left" vertical="center"/>
    </xf>
    <xf numFmtId="0" fontId="30" fillId="0" borderId="5" xfId="0" applyFont="1" applyBorder="1" applyAlignment="1">
      <alignment horizontal="left" vertical="center"/>
    </xf>
    <xf numFmtId="0" fontId="29" fillId="0" borderId="2" xfId="0" applyFont="1" applyBorder="1" applyAlignment="1" applyProtection="1">
      <alignment horizontal="center" wrapText="1"/>
    </xf>
    <xf numFmtId="49" fontId="34" fillId="0" borderId="2" xfId="0" applyNumberFormat="1" applyFont="1" applyBorder="1" applyAlignment="1">
      <alignment horizontal="center" vertical="center" wrapText="1"/>
    </xf>
    <xf numFmtId="0" fontId="31" fillId="0" borderId="0" xfId="57" applyFont="1"/>
    <xf numFmtId="0" fontId="73" fillId="0" borderId="0" xfId="30" applyFont="1" applyAlignment="1">
      <alignment horizontal="right"/>
    </xf>
    <xf numFmtId="0" fontId="21" fillId="0" borderId="0" xfId="30" applyFont="1" applyBorder="1" applyProtection="1"/>
    <xf numFmtId="0" fontId="20" fillId="0" borderId="0" xfId="57" applyFont="1"/>
    <xf numFmtId="0" fontId="30" fillId="0" borderId="0" xfId="30" applyFont="1" applyBorder="1" applyProtection="1"/>
    <xf numFmtId="0" fontId="20" fillId="0" borderId="0" xfId="0" applyFont="1" applyBorder="1" applyAlignment="1" applyProtection="1">
      <protection locked="0"/>
    </xf>
    <xf numFmtId="0" fontId="20" fillId="0" borderId="0" xfId="0" applyFont="1" applyBorder="1" applyAlignment="1" applyProtection="1"/>
    <xf numFmtId="0" fontId="31" fillId="0" borderId="0" xfId="0" applyFont="1" applyBorder="1" applyAlignment="1" applyProtection="1">
      <protection locked="0"/>
    </xf>
    <xf numFmtId="0" fontId="20" fillId="0" borderId="0" xfId="30" applyFont="1" applyBorder="1" applyProtection="1">
      <protection locked="0"/>
    </xf>
    <xf numFmtId="0" fontId="31" fillId="0" borderId="0" xfId="32" applyFont="1"/>
    <xf numFmtId="0" fontId="73" fillId="0" borderId="0" xfId="30" applyFont="1" applyAlignment="1"/>
    <xf numFmtId="0" fontId="42" fillId="0" borderId="0" xfId="32" applyFont="1" applyAlignment="1"/>
    <xf numFmtId="0" fontId="30" fillId="0" borderId="0" xfId="33" applyFont="1" applyAlignment="1">
      <alignment horizontal="center" vertical="center" wrapText="1"/>
    </xf>
    <xf numFmtId="0" fontId="31" fillId="0" borderId="0" xfId="33" applyFont="1" applyAlignment="1">
      <alignment horizontal="center" vertical="center" wrapText="1"/>
    </xf>
    <xf numFmtId="0" fontId="31" fillId="0" borderId="0" xfId="33" applyFont="1" applyAlignment="1">
      <alignment horizontal="center" vertical="center"/>
    </xf>
    <xf numFmtId="0" fontId="31" fillId="0" borderId="0" xfId="57" applyFont="1" applyAlignment="1">
      <alignment horizontal="center" vertical="center"/>
    </xf>
    <xf numFmtId="0" fontId="20" fillId="0" borderId="0" xfId="33" applyFont="1" applyAlignment="1">
      <alignment vertical="center" wrapText="1"/>
    </xf>
    <xf numFmtId="0" fontId="31" fillId="0" borderId="0" xfId="32" applyFont="1" applyAlignment="1"/>
    <xf numFmtId="0" fontId="31" fillId="0" borderId="0" xfId="33" applyFont="1" applyAlignment="1">
      <alignment vertical="center" wrapText="1"/>
    </xf>
    <xf numFmtId="0" fontId="31" fillId="0" borderId="0" xfId="33" applyFont="1"/>
    <xf numFmtId="2" fontId="30" fillId="0" borderId="2" xfId="33" applyNumberFormat="1" applyFont="1" applyBorder="1" applyAlignment="1" applyProtection="1">
      <alignment horizontal="center" vertical="center" wrapText="1"/>
    </xf>
    <xf numFmtId="0" fontId="29" fillId="0" borderId="2" xfId="33" applyFont="1" applyBorder="1" applyAlignment="1" applyProtection="1">
      <alignment horizontal="center" vertical="center" wrapText="1"/>
    </xf>
    <xf numFmtId="3" fontId="28" fillId="0" borderId="2" xfId="33" applyNumberFormat="1" applyFont="1" applyBorder="1" applyAlignment="1" applyProtection="1">
      <alignment horizontal="right" wrapText="1"/>
      <protection locked="0"/>
    </xf>
    <xf numFmtId="167" fontId="28" fillId="0" borderId="2" xfId="33" applyNumberFormat="1" applyFont="1" applyFill="1" applyBorder="1" applyAlignment="1" applyProtection="1">
      <alignment horizontal="right" wrapText="1"/>
    </xf>
    <xf numFmtId="0" fontId="29" fillId="0" borderId="2" xfId="33" applyFont="1" applyBorder="1" applyAlignment="1" applyProtection="1">
      <alignment vertical="center" wrapText="1"/>
    </xf>
    <xf numFmtId="49" fontId="29" fillId="0" borderId="59" xfId="0" applyNumberFormat="1" applyFont="1" applyBorder="1" applyAlignment="1" applyProtection="1">
      <alignment horizontal="center" vertical="center" wrapText="1"/>
    </xf>
    <xf numFmtId="3" fontId="29" fillId="0" borderId="2" xfId="33" applyNumberFormat="1" applyFont="1" applyBorder="1" applyAlignment="1" applyProtection="1">
      <alignment horizontal="right" wrapText="1"/>
      <protection locked="0"/>
    </xf>
    <xf numFmtId="166" fontId="31" fillId="0" borderId="0" xfId="57" applyNumberFormat="1" applyFont="1"/>
    <xf numFmtId="0" fontId="20" fillId="0" borderId="0" xfId="57" applyFont="1" applyAlignment="1" applyProtection="1">
      <alignment horizontal="right"/>
    </xf>
    <xf numFmtId="0" fontId="20" fillId="0" borderId="0" xfId="57" applyFont="1" applyProtection="1">
      <protection locked="0"/>
    </xf>
    <xf numFmtId="166" fontId="31" fillId="0" borderId="0" xfId="57" applyNumberFormat="1" applyFont="1" applyProtection="1">
      <protection locked="0"/>
    </xf>
    <xf numFmtId="0" fontId="31" fillId="0" borderId="0" xfId="57" applyFont="1" applyProtection="1">
      <protection locked="0"/>
    </xf>
    <xf numFmtId="0" fontId="30" fillId="0" borderId="60" xfId="0" applyFont="1" applyBorder="1" applyAlignment="1" applyProtection="1">
      <alignment horizontal="left" wrapText="1"/>
    </xf>
    <xf numFmtId="0" fontId="30" fillId="0" borderId="5" xfId="0" applyFont="1" applyBorder="1" applyAlignment="1" applyProtection="1">
      <alignment horizontal="left" wrapText="1"/>
    </xf>
    <xf numFmtId="3" fontId="30" fillId="0" borderId="61" xfId="0" applyNumberFormat="1" applyFont="1" applyBorder="1" applyAlignment="1" applyProtection="1"/>
    <xf numFmtId="0" fontId="31" fillId="0" borderId="39" xfId="0" applyFont="1" applyBorder="1" applyAlignment="1">
      <alignment horizontal="center" vertical="top" wrapText="1"/>
    </xf>
    <xf numFmtId="0" fontId="31" fillId="0" borderId="2" xfId="0" applyFont="1" applyBorder="1" applyAlignment="1">
      <alignment horizontal="center" vertical="top" wrapText="1"/>
    </xf>
    <xf numFmtId="4" fontId="31" fillId="0" borderId="40" xfId="0" applyNumberFormat="1" applyFont="1" applyBorder="1" applyAlignment="1">
      <alignment horizontal="center" vertical="top" wrapText="1"/>
    </xf>
    <xf numFmtId="0" fontId="31" fillId="0" borderId="2" xfId="0" applyFont="1" applyBorder="1" applyAlignment="1" applyProtection="1">
      <alignment horizontal="left" vertical="top" wrapText="1"/>
      <protection locked="0"/>
    </xf>
    <xf numFmtId="0" fontId="31" fillId="0" borderId="2" xfId="0" applyFont="1" applyBorder="1" applyProtection="1">
      <protection locked="0"/>
    </xf>
    <xf numFmtId="3" fontId="31" fillId="0" borderId="40" xfId="0" applyNumberFormat="1" applyFont="1" applyBorder="1" applyAlignment="1">
      <alignment horizontal="right" vertical="top" wrapText="1"/>
    </xf>
    <xf numFmtId="0" fontId="31" fillId="0" borderId="39" xfId="0" applyFont="1" applyBorder="1" applyAlignment="1" applyProtection="1">
      <alignment horizontal="center" vertical="top" wrapText="1"/>
      <protection locked="0"/>
    </xf>
    <xf numFmtId="3" fontId="31" fillId="0" borderId="40" xfId="0" applyNumberFormat="1" applyFont="1" applyBorder="1" applyAlignment="1" applyProtection="1">
      <alignment horizontal="right" vertical="top" wrapText="1"/>
      <protection locked="0"/>
    </xf>
    <xf numFmtId="3" fontId="30" fillId="0" borderId="40" xfId="0" applyNumberFormat="1" applyFont="1" applyBorder="1" applyAlignment="1">
      <alignment horizontal="right" vertical="top" wrapText="1"/>
    </xf>
    <xf numFmtId="3" fontId="30" fillId="0" borderId="42" xfId="0" applyNumberFormat="1" applyFont="1" applyBorder="1"/>
    <xf numFmtId="0" fontId="30" fillId="0" borderId="0" xfId="0" applyFont="1" applyBorder="1" applyAlignment="1">
      <alignment horizontal="left" vertical="center"/>
    </xf>
    <xf numFmtId="3" fontId="30" fillId="0" borderId="0" xfId="0" applyNumberFormat="1" applyFont="1" applyBorder="1" applyAlignment="1">
      <alignment vertical="center" wrapText="1"/>
    </xf>
    <xf numFmtId="3" fontId="21" fillId="0" borderId="38" xfId="0" applyNumberFormat="1" applyFont="1" applyBorder="1" applyAlignment="1">
      <alignment wrapText="1"/>
    </xf>
    <xf numFmtId="0" fontId="31" fillId="0" borderId="2" xfId="0" applyFont="1" applyBorder="1" applyAlignment="1"/>
    <xf numFmtId="3" fontId="31" fillId="0" borderId="40" xfId="0" applyNumberFormat="1" applyFont="1" applyBorder="1"/>
    <xf numFmtId="49" fontId="31" fillId="0" borderId="39" xfId="0" applyNumberFormat="1" applyFont="1" applyBorder="1" applyAlignment="1" applyProtection="1">
      <alignment horizontal="center"/>
      <protection locked="0"/>
    </xf>
    <xf numFmtId="3" fontId="31" fillId="0" borderId="2" xfId="0" applyNumberFormat="1" applyFont="1" applyBorder="1" applyAlignment="1" applyProtection="1">
      <alignment horizontal="center"/>
      <protection locked="0"/>
    </xf>
    <xf numFmtId="3" fontId="31" fillId="0" borderId="2" xfId="0" applyNumberFormat="1" applyFont="1" applyBorder="1" applyAlignment="1" applyProtection="1">
      <protection locked="0"/>
    </xf>
    <xf numFmtId="3" fontId="31" fillId="0" borderId="2" xfId="0" applyNumberFormat="1" applyFont="1" applyBorder="1" applyProtection="1">
      <protection locked="0"/>
    </xf>
    <xf numFmtId="3" fontId="31" fillId="0" borderId="40" xfId="0" applyNumberFormat="1" applyFont="1" applyBorder="1" applyProtection="1">
      <protection locked="0"/>
    </xf>
    <xf numFmtId="0" fontId="30" fillId="0" borderId="54" xfId="0" applyFont="1" applyBorder="1" applyAlignment="1">
      <alignment horizontal="left" vertical="center" wrapText="1"/>
    </xf>
    <xf numFmtId="0" fontId="30" fillId="0" borderId="0" xfId="0" applyFont="1" applyBorder="1" applyAlignment="1">
      <alignment horizontal="left" vertical="center" wrapText="1"/>
    </xf>
    <xf numFmtId="3" fontId="30" fillId="0" borderId="35" xfId="0" applyNumberFormat="1" applyFont="1" applyBorder="1" applyAlignment="1">
      <alignment vertical="center" wrapText="1"/>
    </xf>
    <xf numFmtId="0" fontId="31" fillId="0" borderId="2" xfId="0" applyFont="1" applyBorder="1" applyAlignment="1">
      <alignment horizontal="center" vertical="center"/>
    </xf>
    <xf numFmtId="4" fontId="31" fillId="0" borderId="2" xfId="0" applyNumberFormat="1" applyFont="1" applyBorder="1" applyAlignment="1" applyProtection="1">
      <alignment horizontal="center"/>
      <protection locked="0"/>
    </xf>
    <xf numFmtId="3" fontId="31" fillId="0" borderId="2" xfId="0" applyNumberFormat="1" applyFont="1" applyBorder="1" applyAlignment="1" applyProtection="1">
      <alignment vertical="top" wrapText="1"/>
      <protection locked="0"/>
    </xf>
    <xf numFmtId="4" fontId="31" fillId="0" borderId="2" xfId="0" applyNumberFormat="1" applyFont="1" applyBorder="1" applyProtection="1">
      <protection locked="0"/>
    </xf>
    <xf numFmtId="0" fontId="31" fillId="0" borderId="9" xfId="0" applyFont="1" applyBorder="1" applyAlignment="1" applyProtection="1">
      <alignment vertical="center" wrapText="1"/>
      <protection locked="0"/>
    </xf>
    <xf numFmtId="0" fontId="31" fillId="0" borderId="9" xfId="0" applyFont="1" applyBorder="1" applyAlignment="1" applyProtection="1">
      <alignment horizontal="center" vertical="center" wrapText="1"/>
      <protection locked="0"/>
    </xf>
    <xf numFmtId="4" fontId="31" fillId="0" borderId="2" xfId="0" applyNumberFormat="1" applyFont="1" applyBorder="1" applyAlignment="1" applyProtection="1">
      <alignment horizontal="center" vertical="center" wrapText="1"/>
      <protection locked="0"/>
    </xf>
    <xf numFmtId="1" fontId="30" fillId="0" borderId="39" xfId="0" applyNumberFormat="1" applyFont="1" applyBorder="1" applyAlignment="1" applyProtection="1">
      <alignment horizontal="center" vertical="center" wrapText="1"/>
      <protection locked="0"/>
    </xf>
    <xf numFmtId="0" fontId="31" fillId="0" borderId="9" xfId="0" applyFont="1" applyBorder="1" applyAlignment="1">
      <alignment horizontal="center" vertical="center" wrapText="1"/>
    </xf>
    <xf numFmtId="4" fontId="31" fillId="0" borderId="2" xfId="0" applyNumberFormat="1" applyFont="1" applyBorder="1" applyAlignment="1" applyProtection="1">
      <alignment horizontal="center" vertical="center"/>
      <protection locked="0"/>
    </xf>
    <xf numFmtId="3" fontId="31" fillId="0" borderId="2" xfId="0" applyNumberFormat="1" applyFont="1" applyBorder="1" applyAlignment="1"/>
    <xf numFmtId="3" fontId="30" fillId="0" borderId="40" xfId="0" applyNumberFormat="1" applyFont="1" applyBorder="1" applyAlignment="1"/>
    <xf numFmtId="3" fontId="31" fillId="0" borderId="2" xfId="0" applyNumberFormat="1" applyFont="1" applyBorder="1" applyAlignment="1" applyProtection="1">
      <alignment horizontal="center" vertical="center" wrapText="1"/>
      <protection locked="0"/>
    </xf>
    <xf numFmtId="4" fontId="31" fillId="0" borderId="9" xfId="0" applyNumberFormat="1" applyFont="1" applyBorder="1" applyAlignment="1" applyProtection="1">
      <alignment horizontal="center" vertical="center" wrapText="1"/>
      <protection locked="0"/>
    </xf>
    <xf numFmtId="0" fontId="31" fillId="0" borderId="2" xfId="0" applyFont="1" applyBorder="1" applyAlignment="1">
      <alignment vertical="center"/>
    </xf>
    <xf numFmtId="49" fontId="31" fillId="0" borderId="9" xfId="0" applyNumberFormat="1" applyFont="1" applyBorder="1" applyAlignment="1" applyProtection="1">
      <alignment horizontal="center" vertical="center" wrapText="1"/>
      <protection locked="0"/>
    </xf>
    <xf numFmtId="3" fontId="31" fillId="0" borderId="9" xfId="0" applyNumberFormat="1" applyFont="1" applyBorder="1" applyAlignment="1" applyProtection="1">
      <alignment horizontal="center" vertical="center" wrapText="1"/>
      <protection locked="0"/>
    </xf>
    <xf numFmtId="3" fontId="31" fillId="0" borderId="40" xfId="0" applyNumberFormat="1" applyFont="1" applyBorder="1" applyAlignment="1">
      <alignment horizontal="right" vertical="center" wrapText="1"/>
    </xf>
    <xf numFmtId="49" fontId="31" fillId="0" borderId="2" xfId="0" applyNumberFormat="1" applyFont="1" applyBorder="1" applyAlignment="1" applyProtection="1">
      <alignment horizontal="center" vertical="center"/>
      <protection locked="0"/>
    </xf>
    <xf numFmtId="3" fontId="31" fillId="0" borderId="2" xfId="0" applyNumberFormat="1" applyFont="1" applyBorder="1" applyAlignment="1" applyProtection="1">
      <alignment horizontal="center" vertical="center"/>
      <protection locked="0"/>
    </xf>
    <xf numFmtId="3" fontId="31" fillId="0" borderId="40" xfId="0" applyNumberFormat="1" applyFont="1" applyBorder="1" applyAlignment="1" applyProtection="1">
      <alignment horizontal="right" vertical="center" wrapText="1"/>
      <protection locked="0"/>
    </xf>
    <xf numFmtId="0" fontId="30" fillId="0" borderId="60" xfId="0" applyFont="1" applyBorder="1" applyAlignment="1">
      <alignment horizontal="left" vertical="center" wrapText="1"/>
    </xf>
    <xf numFmtId="0" fontId="30" fillId="0" borderId="5" xfId="0" applyFont="1" applyBorder="1" applyAlignment="1">
      <alignment horizontal="left" vertical="center" wrapText="1"/>
    </xf>
    <xf numFmtId="0" fontId="31" fillId="0" borderId="41" xfId="0" applyFont="1" applyBorder="1" applyAlignment="1"/>
    <xf numFmtId="0" fontId="30" fillId="0" borderId="0" xfId="0" applyFont="1" applyBorder="1" applyAlignment="1">
      <alignment horizontal="left"/>
    </xf>
    <xf numFmtId="0" fontId="31" fillId="0" borderId="0" xfId="0" applyFont="1" applyBorder="1" applyAlignment="1"/>
    <xf numFmtId="3" fontId="30" fillId="0" borderId="0" xfId="0" applyNumberFormat="1" applyFont="1" applyBorder="1"/>
    <xf numFmtId="49" fontId="31" fillId="0" borderId="39" xfId="0" applyNumberFormat="1" applyFont="1" applyBorder="1" applyAlignment="1">
      <alignment horizontal="center"/>
    </xf>
    <xf numFmtId="3" fontId="30" fillId="0" borderId="2" xfId="0" applyNumberFormat="1" applyFont="1" applyBorder="1" applyAlignment="1"/>
    <xf numFmtId="0" fontId="31" fillId="0" borderId="2" xfId="0" applyFont="1" applyBorder="1" applyAlignment="1" applyProtection="1">
      <alignment horizontal="center"/>
      <protection locked="0"/>
    </xf>
    <xf numFmtId="4" fontId="31" fillId="2" borderId="2" xfId="0" applyNumberFormat="1" applyFont="1" applyFill="1" applyBorder="1" applyAlignment="1" applyProtection="1">
      <alignment horizontal="center"/>
      <protection locked="0"/>
    </xf>
    <xf numFmtId="3" fontId="31" fillId="2" borderId="40" xfId="0" applyNumberFormat="1" applyFont="1" applyFill="1" applyBorder="1" applyAlignment="1"/>
    <xf numFmtId="3" fontId="31" fillId="2" borderId="40" xfId="0" applyNumberFormat="1" applyFont="1" applyFill="1" applyBorder="1" applyAlignment="1" applyProtection="1">
      <protection locked="0"/>
    </xf>
    <xf numFmtId="0" fontId="31" fillId="0" borderId="43" xfId="0" applyFont="1" applyBorder="1" applyAlignment="1" applyProtection="1">
      <alignment horizontal="center" vertical="center"/>
      <protection locked="0"/>
    </xf>
    <xf numFmtId="49" fontId="31" fillId="0" borderId="8" xfId="0" applyNumberFormat="1" applyFont="1" applyBorder="1" applyAlignment="1" applyProtection="1">
      <alignment horizontal="center" vertical="center"/>
      <protection locked="0"/>
    </xf>
    <xf numFmtId="0" fontId="31" fillId="0" borderId="2" xfId="0" applyFont="1" applyBorder="1" applyAlignment="1" applyProtection="1">
      <protection locked="0"/>
    </xf>
    <xf numFmtId="1" fontId="31" fillId="0" borderId="39" xfId="0" applyNumberFormat="1" applyFont="1" applyBorder="1" applyAlignment="1">
      <alignment horizontal="center" vertical="center" wrapText="1"/>
    </xf>
    <xf numFmtId="0" fontId="31" fillId="0" borderId="9" xfId="0" applyFont="1" applyBorder="1" applyAlignment="1">
      <alignment vertical="center" wrapText="1"/>
    </xf>
    <xf numFmtId="0" fontId="31" fillId="0" borderId="2" xfId="0" applyFont="1" applyFill="1" applyBorder="1" applyAlignment="1" applyProtection="1">
      <alignment horizontal="center" vertical="center" wrapText="1"/>
      <protection locked="0"/>
    </xf>
    <xf numFmtId="0" fontId="31" fillId="0" borderId="9" xfId="0" applyFont="1" applyBorder="1" applyAlignment="1"/>
    <xf numFmtId="0" fontId="31" fillId="0" borderId="61" xfId="0" applyFont="1" applyBorder="1" applyAlignment="1"/>
    <xf numFmtId="0" fontId="30" fillId="0" borderId="2" xfId="0" applyFont="1" applyBorder="1" applyAlignment="1">
      <alignment vertical="center"/>
    </xf>
    <xf numFmtId="0" fontId="30" fillId="0" borderId="54" xfId="0" applyFont="1" applyBorder="1" applyAlignment="1">
      <alignment horizontal="left" vertical="center"/>
    </xf>
    <xf numFmtId="0" fontId="31" fillId="0" borderId="0" xfId="0" applyFont="1" applyBorder="1" applyAlignment="1">
      <alignment vertical="center"/>
    </xf>
    <xf numFmtId="0" fontId="30" fillId="0" borderId="54" xfId="0" applyFont="1" applyBorder="1" applyAlignment="1">
      <alignment horizontal="left"/>
    </xf>
    <xf numFmtId="3" fontId="30" fillId="0" borderId="35" xfId="0" applyNumberFormat="1" applyFont="1" applyBorder="1"/>
    <xf numFmtId="0" fontId="30" fillId="0" borderId="39" xfId="0" applyFont="1" applyBorder="1" applyAlignment="1">
      <alignment horizontal="center"/>
    </xf>
    <xf numFmtId="0" fontId="30" fillId="0" borderId="39" xfId="0" applyFont="1" applyBorder="1" applyAlignment="1" applyProtection="1">
      <alignment horizontal="center"/>
      <protection locked="0"/>
    </xf>
    <xf numFmtId="4" fontId="31" fillId="0" borderId="2" xfId="0" applyNumberFormat="1" applyFont="1" applyBorder="1" applyAlignment="1"/>
    <xf numFmtId="0" fontId="31" fillId="0" borderId="54" xfId="0" applyFont="1" applyBorder="1" applyAlignment="1">
      <alignment horizontal="left"/>
    </xf>
    <xf numFmtId="0" fontId="31" fillId="0" borderId="16" xfId="0" applyFont="1" applyBorder="1" applyAlignment="1">
      <alignment horizontal="left"/>
    </xf>
    <xf numFmtId="4" fontId="31" fillId="0" borderId="48" xfId="0" applyNumberFormat="1" applyFont="1" applyBorder="1"/>
    <xf numFmtId="43" fontId="14" fillId="0" borderId="0" xfId="6" applyNumberFormat="1" applyFont="1" applyAlignment="1">
      <alignment vertical="center"/>
    </xf>
    <xf numFmtId="4" fontId="30" fillId="3" borderId="17" xfId="22" applyNumberFormat="1" applyFont="1" applyFill="1" applyBorder="1" applyAlignment="1">
      <alignment horizontal="center" vertical="top" wrapText="1"/>
    </xf>
    <xf numFmtId="4" fontId="30" fillId="3" borderId="12" xfId="22" applyNumberFormat="1" applyFont="1" applyFill="1" applyBorder="1" applyAlignment="1">
      <alignment horizontal="center" vertical="top" wrapText="1"/>
    </xf>
    <xf numFmtId="4" fontId="30" fillId="3" borderId="0" xfId="22" applyNumberFormat="1" applyFont="1" applyFill="1" applyBorder="1" applyAlignment="1">
      <alignment horizontal="center" vertical="top" wrapText="1"/>
    </xf>
    <xf numFmtId="4" fontId="30" fillId="3" borderId="11" xfId="22" applyNumberFormat="1" applyFont="1" applyFill="1" applyBorder="1" applyAlignment="1">
      <alignment horizontal="center" vertical="top" wrapText="1"/>
    </xf>
    <xf numFmtId="4" fontId="11" fillId="3" borderId="0" xfId="15" applyNumberFormat="1" applyFill="1"/>
    <xf numFmtId="2" fontId="16" fillId="3" borderId="2" xfId="16" applyNumberFormat="1" applyFont="1" applyFill="1" applyBorder="1" applyAlignment="1" applyProtection="1">
      <alignment horizontal="center" vertical="center" wrapText="1"/>
      <protection locked="0"/>
    </xf>
    <xf numFmtId="2" fontId="16" fillId="3" borderId="2" xfId="6" applyNumberFormat="1" applyFont="1" applyFill="1" applyBorder="1" applyAlignment="1">
      <alignment horizontal="center" vertical="center" wrapText="1"/>
    </xf>
    <xf numFmtId="4" fontId="28" fillId="3" borderId="2" xfId="22" applyNumberFormat="1" applyFont="1" applyFill="1" applyBorder="1" applyAlignment="1">
      <alignment horizontal="center"/>
    </xf>
    <xf numFmtId="0" fontId="69" fillId="3" borderId="11" xfId="0" applyFont="1" applyFill="1" applyBorder="1" applyAlignment="1">
      <alignment horizontal="center" vertical="center"/>
    </xf>
    <xf numFmtId="4" fontId="56" fillId="3" borderId="10" xfId="15" applyNumberFormat="1" applyFont="1" applyFill="1" applyBorder="1"/>
    <xf numFmtId="4" fontId="56" fillId="3" borderId="2" xfId="15" applyNumberFormat="1" applyFont="1" applyFill="1" applyBorder="1"/>
    <xf numFmtId="4" fontId="16" fillId="3" borderId="2" xfId="54" applyNumberFormat="1" applyFont="1" applyFill="1" applyBorder="1" applyAlignment="1">
      <alignment horizontal="center"/>
    </xf>
    <xf numFmtId="4" fontId="56" fillId="3" borderId="2" xfId="55" applyNumberFormat="1" applyFont="1" applyFill="1" applyBorder="1" applyAlignment="1">
      <alignment horizontal="center"/>
    </xf>
    <xf numFmtId="4" fontId="56" fillId="3" borderId="2" xfId="15" applyNumberFormat="1" applyFont="1" applyFill="1" applyBorder="1" applyAlignment="1">
      <alignment horizontal="center"/>
    </xf>
    <xf numFmtId="0" fontId="11" fillId="3" borderId="12" xfId="15" applyFill="1" applyBorder="1" applyAlignment="1"/>
    <xf numFmtId="4" fontId="28" fillId="3" borderId="12" xfId="22" applyNumberFormat="1" applyFont="1" applyFill="1" applyBorder="1" applyAlignment="1">
      <alignment horizontal="center"/>
    </xf>
    <xf numFmtId="4" fontId="28" fillId="3" borderId="10" xfId="22" applyNumberFormat="1" applyFont="1" applyFill="1" applyBorder="1" applyAlignment="1">
      <alignment horizontal="center"/>
    </xf>
    <xf numFmtId="4" fontId="16" fillId="3" borderId="2" xfId="6" applyNumberFormat="1" applyFont="1" applyFill="1" applyBorder="1" applyAlignment="1">
      <alignment horizontal="center" vertical="center" wrapText="1"/>
    </xf>
    <xf numFmtId="4" fontId="56" fillId="3" borderId="10" xfId="15" applyNumberFormat="1" applyFont="1" applyFill="1" applyBorder="1" applyAlignment="1">
      <alignment horizontal="center"/>
    </xf>
    <xf numFmtId="4" fontId="30" fillId="3" borderId="2" xfId="22" applyNumberFormat="1" applyFont="1" applyFill="1" applyBorder="1" applyAlignment="1">
      <alignment horizontal="center"/>
    </xf>
    <xf numFmtId="0" fontId="40" fillId="3" borderId="0" xfId="15" applyFont="1" applyFill="1"/>
    <xf numFmtId="0" fontId="16" fillId="3" borderId="5" xfId="6" applyFont="1" applyFill="1" applyBorder="1" applyAlignment="1">
      <alignment vertical="center" wrapText="1"/>
    </xf>
    <xf numFmtId="0" fontId="16" fillId="3" borderId="5" xfId="6" applyFont="1" applyFill="1" applyBorder="1" applyAlignment="1">
      <alignment horizontal="center" vertical="center" wrapText="1"/>
    </xf>
    <xf numFmtId="0" fontId="67" fillId="3" borderId="5" xfId="6" applyFont="1" applyFill="1" applyBorder="1" applyAlignment="1">
      <alignment horizontal="center" vertical="center" wrapText="1"/>
    </xf>
    <xf numFmtId="0" fontId="16" fillId="3" borderId="0" xfId="6" applyFont="1" applyFill="1" applyBorder="1" applyAlignment="1">
      <alignment horizontal="center" vertical="center" wrapText="1"/>
    </xf>
    <xf numFmtId="2" fontId="17" fillId="3" borderId="2" xfId="6" applyNumberFormat="1" applyFont="1" applyFill="1" applyBorder="1" applyAlignment="1">
      <alignment horizontal="left" vertical="center" wrapText="1"/>
    </xf>
    <xf numFmtId="9" fontId="16" fillId="3" borderId="2" xfId="6" applyNumberFormat="1" applyFont="1" applyFill="1" applyBorder="1" applyAlignment="1">
      <alignment horizontal="center" vertical="center" wrapText="1"/>
    </xf>
    <xf numFmtId="3" fontId="31" fillId="4" borderId="2" xfId="0" applyNumberFormat="1" applyFont="1" applyFill="1" applyBorder="1" applyAlignment="1" applyProtection="1">
      <alignment horizontal="center" vertical="center" wrapText="1"/>
      <protection locked="0"/>
    </xf>
    <xf numFmtId="4" fontId="31" fillId="4" borderId="9" xfId="0" applyNumberFormat="1" applyFont="1" applyFill="1" applyBorder="1" applyAlignment="1" applyProtection="1">
      <alignment horizontal="center" vertical="center" wrapText="1"/>
      <protection locked="0"/>
    </xf>
    <xf numFmtId="3" fontId="31" fillId="4" borderId="40" xfId="0" applyNumberFormat="1" applyFont="1" applyFill="1" applyBorder="1" applyAlignment="1">
      <alignment vertical="center" wrapText="1"/>
    </xf>
    <xf numFmtId="3" fontId="0" fillId="4" borderId="2" xfId="0" applyNumberFormat="1" applyFill="1" applyBorder="1" applyAlignment="1">
      <alignment vertical="center"/>
    </xf>
    <xf numFmtId="3" fontId="31" fillId="4" borderId="40" xfId="0" applyNumberFormat="1" applyFont="1" applyFill="1" applyBorder="1" applyAlignment="1" applyProtection="1">
      <alignment vertical="center" wrapText="1"/>
      <protection locked="0"/>
    </xf>
    <xf numFmtId="3" fontId="31" fillId="0" borderId="40" xfId="0" applyNumberFormat="1" applyFont="1" applyFill="1" applyBorder="1" applyAlignment="1">
      <alignment horizontal="center" vertical="center" wrapText="1"/>
    </xf>
    <xf numFmtId="3" fontId="30" fillId="0" borderId="40" xfId="0" applyNumberFormat="1" applyFont="1" applyFill="1" applyBorder="1" applyAlignment="1">
      <alignment horizontal="center"/>
    </xf>
    <xf numFmtId="4" fontId="0" fillId="0" borderId="0" xfId="0" applyNumberFormat="1"/>
    <xf numFmtId="9" fontId="16" fillId="0" borderId="2" xfId="22" applyNumberFormat="1" applyFont="1" applyFill="1" applyBorder="1" applyAlignment="1">
      <alignment horizontal="center" vertical="center" wrapText="1"/>
    </xf>
    <xf numFmtId="2" fontId="16" fillId="0" borderId="2" xfId="16" applyNumberFormat="1" applyFont="1" applyFill="1" applyBorder="1" applyAlignment="1" applyProtection="1">
      <alignment horizontal="center" vertical="center" wrapText="1"/>
      <protection locked="0"/>
    </xf>
    <xf numFmtId="3" fontId="16" fillId="0" borderId="2" xfId="6" applyNumberFormat="1" applyFont="1" applyFill="1" applyBorder="1" applyAlignment="1">
      <alignment horizontal="center" vertical="center" wrapText="1"/>
    </xf>
    <xf numFmtId="0" fontId="16" fillId="0" borderId="8" xfId="22" applyFont="1" applyFill="1" applyBorder="1" applyAlignment="1">
      <alignment horizontal="center"/>
    </xf>
    <xf numFmtId="0" fontId="16" fillId="0" borderId="8" xfId="22" applyFont="1" applyFill="1" applyBorder="1" applyAlignment="1">
      <alignment horizontal="center" vertical="top" wrapText="1"/>
    </xf>
    <xf numFmtId="0" fontId="17" fillId="0" borderId="8" xfId="22" applyFont="1" applyFill="1" applyBorder="1" applyAlignment="1">
      <alignment horizontal="center"/>
    </xf>
    <xf numFmtId="0" fontId="16" fillId="0" borderId="2" xfId="22" applyFont="1" applyFill="1" applyBorder="1" applyAlignment="1">
      <alignment horizontal="center"/>
    </xf>
    <xf numFmtId="3" fontId="16" fillId="0" borderId="2" xfId="22" applyNumberFormat="1" applyFont="1" applyFill="1" applyBorder="1" applyAlignment="1">
      <alignment horizontal="center" wrapText="1"/>
    </xf>
    <xf numFmtId="0" fontId="16" fillId="0" borderId="2" xfId="15" applyFont="1" applyFill="1" applyBorder="1" applyAlignment="1">
      <alignment wrapText="1"/>
    </xf>
    <xf numFmtId="4" fontId="17" fillId="0" borderId="2" xfId="22" applyNumberFormat="1" applyFont="1" applyFill="1" applyBorder="1" applyAlignment="1">
      <alignment horizontal="center"/>
    </xf>
    <xf numFmtId="4" fontId="16" fillId="0" borderId="2" xfId="22" applyNumberFormat="1" applyFont="1" applyFill="1" applyBorder="1" applyAlignment="1">
      <alignment horizontal="center"/>
    </xf>
    <xf numFmtId="9" fontId="16" fillId="0" borderId="2" xfId="22" applyNumberFormat="1" applyFont="1" applyFill="1" applyBorder="1" applyAlignment="1">
      <alignment horizontal="center"/>
    </xf>
    <xf numFmtId="2" fontId="17" fillId="0" borderId="2" xfId="22" applyNumberFormat="1" applyFont="1" applyFill="1" applyBorder="1" applyAlignment="1">
      <alignment horizontal="center"/>
    </xf>
    <xf numFmtId="3" fontId="17" fillId="15" borderId="2" xfId="22" applyNumberFormat="1" applyFont="1" applyFill="1" applyBorder="1" applyAlignment="1">
      <alignment horizontal="center" vertical="top" wrapText="1"/>
    </xf>
    <xf numFmtId="4" fontId="17" fillId="15" borderId="2" xfId="22" applyNumberFormat="1" applyFont="1" applyFill="1" applyBorder="1" applyAlignment="1">
      <alignment horizontal="center"/>
    </xf>
    <xf numFmtId="3" fontId="17" fillId="15" borderId="2" xfId="22" applyNumberFormat="1" applyFont="1" applyFill="1" applyBorder="1" applyAlignment="1">
      <alignment horizontal="center"/>
    </xf>
    <xf numFmtId="3" fontId="16" fillId="0" borderId="2" xfId="22" applyNumberFormat="1" applyFont="1" applyFill="1" applyBorder="1" applyAlignment="1">
      <alignment horizontal="center"/>
    </xf>
    <xf numFmtId="3" fontId="16" fillId="3" borderId="2" xfId="16" applyNumberFormat="1" applyFont="1" applyFill="1" applyBorder="1" applyAlignment="1" applyProtection="1">
      <alignment horizontal="center" vertical="center" wrapText="1"/>
      <protection locked="0"/>
    </xf>
    <xf numFmtId="4" fontId="16" fillId="0" borderId="0" xfId="6" applyNumberFormat="1" applyFont="1" applyFill="1" applyAlignment="1">
      <alignment horizontal="center" vertical="center" wrapText="1"/>
    </xf>
    <xf numFmtId="2" fontId="31" fillId="0" borderId="2" xfId="15" applyNumberFormat="1" applyFont="1" applyBorder="1" applyAlignment="1">
      <alignment horizontal="center" vertical="center"/>
    </xf>
    <xf numFmtId="2" fontId="30" fillId="0" borderId="2" xfId="15" applyNumberFormat="1" applyFont="1" applyBorder="1" applyAlignment="1">
      <alignment horizontal="center" vertical="center"/>
    </xf>
    <xf numFmtId="0" fontId="16" fillId="0" borderId="2" xfId="15" applyNumberFormat="1" applyFont="1" applyBorder="1" applyAlignment="1">
      <alignment horizontal="center" vertical="center" wrapText="1"/>
    </xf>
    <xf numFmtId="0" fontId="31" fillId="0" borderId="2" xfId="0" applyNumberFormat="1" applyFont="1" applyBorder="1" applyAlignment="1">
      <alignment horizontal="center" vertical="center"/>
    </xf>
    <xf numFmtId="2" fontId="31" fillId="0" borderId="2" xfId="0" applyNumberFormat="1" applyFont="1" applyBorder="1" applyAlignment="1">
      <alignment horizontal="center" vertical="center"/>
    </xf>
    <xf numFmtId="0" fontId="31" fillId="4" borderId="2" xfId="0" applyNumberFormat="1" applyFont="1" applyFill="1" applyBorder="1" applyAlignment="1">
      <alignment horizontal="center" vertical="center"/>
    </xf>
    <xf numFmtId="2" fontId="31" fillId="4" borderId="2" xfId="0" applyNumberFormat="1" applyFont="1" applyFill="1" applyBorder="1" applyAlignment="1">
      <alignment horizontal="center" vertical="center"/>
    </xf>
    <xf numFmtId="0" fontId="30" fillId="0" borderId="2" xfId="15" applyNumberFormat="1" applyFont="1" applyBorder="1" applyAlignment="1">
      <alignment horizontal="center" vertical="center"/>
    </xf>
    <xf numFmtId="0" fontId="16" fillId="0" borderId="0" xfId="15" applyNumberFormat="1" applyFont="1" applyFill="1" applyAlignment="1">
      <alignment horizontal="left" vertical="center"/>
    </xf>
    <xf numFmtId="0" fontId="31" fillId="0" borderId="39" xfId="0" applyFont="1" applyFill="1" applyBorder="1" applyAlignment="1" applyProtection="1">
      <alignment horizontal="center"/>
      <protection locked="0"/>
    </xf>
    <xf numFmtId="49" fontId="31" fillId="0" borderId="2" xfId="0" applyNumberFormat="1" applyFont="1" applyFill="1" applyBorder="1" applyAlignment="1" applyProtection="1">
      <alignment vertical="top" wrapText="1"/>
      <protection locked="0"/>
    </xf>
    <xf numFmtId="3" fontId="31" fillId="0" borderId="2" xfId="0" applyNumberFormat="1" applyFont="1" applyFill="1" applyBorder="1" applyAlignment="1" applyProtection="1">
      <alignment horizontal="center" vertical="top" wrapText="1"/>
      <protection locked="0"/>
    </xf>
    <xf numFmtId="43" fontId="30" fillId="0" borderId="40" xfId="56" applyFont="1" applyBorder="1"/>
    <xf numFmtId="49" fontId="31" fillId="0" borderId="9" xfId="0" applyNumberFormat="1" applyFont="1" applyFill="1" applyBorder="1" applyAlignment="1" applyProtection="1">
      <alignment horizontal="center" vertical="center" wrapText="1"/>
      <protection locked="0"/>
    </xf>
    <xf numFmtId="3" fontId="31" fillId="0" borderId="9" xfId="0" applyNumberFormat="1" applyFont="1" applyFill="1" applyBorder="1" applyAlignment="1" applyProtection="1">
      <alignment horizontal="center" vertical="center" wrapText="1"/>
      <protection locked="0"/>
    </xf>
    <xf numFmtId="4" fontId="31" fillId="0" borderId="2" xfId="0" applyNumberFormat="1" applyFont="1" applyFill="1" applyBorder="1" applyAlignment="1" applyProtection="1">
      <alignment horizontal="center" vertical="center" wrapText="1"/>
      <protection locked="0"/>
    </xf>
    <xf numFmtId="43" fontId="0" fillId="0" borderId="0" xfId="56" applyFont="1"/>
    <xf numFmtId="43" fontId="26" fillId="0" borderId="2" xfId="56" applyFont="1" applyBorder="1"/>
    <xf numFmtId="1" fontId="11" fillId="0" borderId="0" xfId="15" applyNumberFormat="1"/>
    <xf numFmtId="1" fontId="11" fillId="3" borderId="0" xfId="15" applyNumberFormat="1" applyFill="1"/>
    <xf numFmtId="1" fontId="11" fillId="3" borderId="0" xfId="15" applyNumberFormat="1" applyFont="1" applyFill="1"/>
    <xf numFmtId="1" fontId="40" fillId="3" borderId="0" xfId="15" applyNumberFormat="1" applyFont="1" applyFill="1"/>
    <xf numFmtId="3" fontId="16" fillId="0" borderId="0" xfId="6" applyNumberFormat="1" applyFont="1" applyFill="1" applyAlignment="1">
      <alignment horizontal="center" vertical="center" wrapText="1"/>
    </xf>
    <xf numFmtId="0" fontId="31" fillId="0" borderId="9" xfId="0" applyFont="1" applyBorder="1" applyAlignment="1">
      <alignment horizontal="center" vertical="center" wrapText="1"/>
    </xf>
    <xf numFmtId="3" fontId="31" fillId="0" borderId="2" xfId="0" applyNumberFormat="1" applyFont="1" applyBorder="1" applyAlignment="1">
      <alignment horizontal="center" vertical="center" wrapText="1"/>
    </xf>
    <xf numFmtId="4" fontId="31" fillId="0" borderId="40" xfId="0" applyNumberFormat="1" applyFont="1" applyBorder="1" applyAlignment="1">
      <alignment horizontal="right" vertical="center" wrapText="1"/>
    </xf>
    <xf numFmtId="0" fontId="30" fillId="0" borderId="60" xfId="0" applyFont="1" applyBorder="1" applyAlignment="1">
      <alignment horizontal="left"/>
    </xf>
    <xf numFmtId="0" fontId="30" fillId="0" borderId="5" xfId="0" applyFont="1" applyBorder="1" applyAlignment="1">
      <alignment horizontal="left"/>
    </xf>
    <xf numFmtId="0" fontId="31" fillId="0" borderId="9" xfId="0" applyFont="1" applyBorder="1" applyAlignment="1">
      <alignment horizontal="center" vertical="center" wrapText="1"/>
    </xf>
    <xf numFmtId="0" fontId="31" fillId="0" borderId="5" xfId="0" applyFont="1" applyBorder="1" applyAlignment="1"/>
    <xf numFmtId="3" fontId="30" fillId="0" borderId="61" xfId="0" applyNumberFormat="1" applyFont="1" applyBorder="1"/>
    <xf numFmtId="0" fontId="31" fillId="0" borderId="9" xfId="0" applyFont="1" applyBorder="1" applyAlignment="1">
      <alignment horizontal="left" vertical="center"/>
    </xf>
    <xf numFmtId="49" fontId="31" fillId="3" borderId="39" xfId="0" applyNumberFormat="1" applyFont="1" applyFill="1" applyBorder="1" applyAlignment="1">
      <alignment horizontal="center"/>
    </xf>
    <xf numFmtId="0" fontId="31" fillId="3" borderId="2" xfId="0" applyFont="1" applyFill="1" applyBorder="1" applyAlignment="1"/>
    <xf numFmtId="3" fontId="31" fillId="3" borderId="2" xfId="0" applyNumberFormat="1" applyFont="1" applyFill="1" applyBorder="1" applyAlignment="1"/>
    <xf numFmtId="4" fontId="31" fillId="3" borderId="2" xfId="0" applyNumberFormat="1" applyFont="1" applyFill="1" applyBorder="1"/>
    <xf numFmtId="0" fontId="31" fillId="0" borderId="9" xfId="0" applyFont="1" applyBorder="1" applyAlignment="1">
      <alignment horizontal="center" vertical="center" wrapText="1"/>
    </xf>
    <xf numFmtId="0" fontId="31" fillId="0" borderId="10" xfId="0" applyFont="1" applyBorder="1" applyAlignment="1">
      <alignment horizontal="left" vertical="center"/>
    </xf>
    <xf numFmtId="168" fontId="31" fillId="0" borderId="0" xfId="57" applyNumberFormat="1" applyFont="1"/>
    <xf numFmtId="168" fontId="42" fillId="0" borderId="0" xfId="32" applyNumberFormat="1" applyFont="1" applyAlignment="1"/>
    <xf numFmtId="168" fontId="20" fillId="0" borderId="0" xfId="33" applyNumberFormat="1" applyFont="1" applyAlignment="1">
      <alignment vertical="center" wrapText="1"/>
    </xf>
    <xf numFmtId="168" fontId="31" fillId="0" borderId="0" xfId="32" applyNumberFormat="1" applyFont="1" applyAlignment="1"/>
    <xf numFmtId="0" fontId="31" fillId="0" borderId="9" xfId="0" applyFont="1" applyBorder="1" applyAlignment="1">
      <alignment horizontal="center" vertical="center" wrapText="1"/>
    </xf>
    <xf numFmtId="3" fontId="16" fillId="4" borderId="2" xfId="6" applyNumberFormat="1" applyFont="1" applyFill="1" applyBorder="1" applyAlignment="1">
      <alignment horizontal="center" vertical="center" wrapText="1"/>
    </xf>
    <xf numFmtId="3" fontId="0" fillId="0" borderId="0" xfId="0" applyNumberFormat="1"/>
    <xf numFmtId="2" fontId="64" fillId="3" borderId="0" xfId="22" applyNumberFormat="1" applyFont="1" applyFill="1" applyBorder="1" applyAlignment="1">
      <alignment horizontal="center"/>
    </xf>
    <xf numFmtId="43" fontId="30" fillId="15" borderId="38" xfId="56" applyFont="1" applyFill="1" applyBorder="1" applyAlignment="1"/>
    <xf numFmtId="43" fontId="21" fillId="15" borderId="38" xfId="56" applyFont="1" applyFill="1" applyBorder="1" applyAlignment="1">
      <alignment wrapText="1"/>
    </xf>
    <xf numFmtId="43" fontId="21" fillId="15" borderId="38" xfId="56" applyFont="1" applyFill="1" applyBorder="1" applyAlignment="1"/>
    <xf numFmtId="169" fontId="11" fillId="0" borderId="0" xfId="15" applyNumberFormat="1" applyFill="1"/>
    <xf numFmtId="0" fontId="29" fillId="0" borderId="2" xfId="0" applyFont="1" applyBorder="1" applyAlignment="1" applyProtection="1">
      <alignment horizontal="center" wrapText="1"/>
    </xf>
    <xf numFmtId="0" fontId="31" fillId="0" borderId="0" xfId="0" applyFont="1"/>
    <xf numFmtId="3" fontId="30" fillId="4" borderId="40" xfId="0" applyNumberFormat="1" applyFont="1" applyFill="1" applyBorder="1" applyAlignment="1">
      <alignment horizontal="center"/>
    </xf>
    <xf numFmtId="0" fontId="31" fillId="3" borderId="9" xfId="0" applyFont="1" applyFill="1" applyBorder="1" applyAlignment="1">
      <alignment horizontal="left" vertical="center"/>
    </xf>
    <xf numFmtId="2" fontId="30" fillId="0" borderId="23" xfId="15" applyNumberFormat="1" applyFont="1" applyFill="1" applyBorder="1" applyAlignment="1" applyProtection="1">
      <alignment horizontal="center" vertical="center" wrapText="1"/>
      <protection locked="0"/>
    </xf>
    <xf numFmtId="3" fontId="16" fillId="3" borderId="0" xfId="15" applyNumberFormat="1" applyFont="1" applyFill="1" applyAlignment="1">
      <alignment horizontal="center"/>
    </xf>
    <xf numFmtId="0" fontId="16" fillId="0" borderId="0" xfId="54" applyFont="1"/>
    <xf numFmtId="0" fontId="31" fillId="0" borderId="0" xfId="54" applyFont="1"/>
    <xf numFmtId="0" fontId="28" fillId="0" borderId="0" xfId="54" applyFont="1" applyAlignment="1">
      <alignment horizontal="right"/>
    </xf>
    <xf numFmtId="0" fontId="11" fillId="0" borderId="0" xfId="54"/>
    <xf numFmtId="0" fontId="35" fillId="0" borderId="0" xfId="54" applyFont="1" applyAlignment="1">
      <alignment horizontal="right"/>
    </xf>
    <xf numFmtId="0" fontId="29" fillId="0" borderId="0" xfId="54" applyFont="1" applyAlignment="1">
      <alignment horizontal="right"/>
    </xf>
    <xf numFmtId="0" fontId="31" fillId="0" borderId="0" xfId="54" applyFont="1" applyAlignment="1">
      <alignment horizontal="right"/>
    </xf>
    <xf numFmtId="0" fontId="36" fillId="0" borderId="0" xfId="54" applyFont="1"/>
    <xf numFmtId="0" fontId="38" fillId="0" borderId="0" xfId="54" applyFont="1" applyFill="1" applyAlignment="1">
      <alignment horizontal="center"/>
    </xf>
    <xf numFmtId="0" fontId="11" fillId="0" borderId="0" xfId="54" applyFill="1"/>
    <xf numFmtId="0" fontId="16" fillId="0" borderId="0" xfId="54" applyFont="1" applyFill="1"/>
    <xf numFmtId="0" fontId="36" fillId="0" borderId="0" xfId="54" applyFont="1" applyBorder="1" applyAlignment="1">
      <alignment horizontal="justify" vertical="top" wrapText="1"/>
    </xf>
    <xf numFmtId="0" fontId="36" fillId="0" borderId="0" xfId="54" applyFont="1" applyAlignment="1">
      <alignment horizontal="center"/>
    </xf>
    <xf numFmtId="0" fontId="38" fillId="0" borderId="0" xfId="54" applyFont="1" applyAlignment="1">
      <alignment horizontal="center"/>
    </xf>
    <xf numFmtId="0" fontId="29" fillId="0" borderId="0" xfId="59" applyFont="1" applyBorder="1" applyAlignment="1" applyProtection="1">
      <alignment horizontal="right" vertical="center"/>
    </xf>
    <xf numFmtId="0" fontId="16" fillId="0" borderId="0" xfId="54" applyFont="1" applyAlignment="1">
      <alignment vertical="center"/>
    </xf>
    <xf numFmtId="0" fontId="36" fillId="0" borderId="0" xfId="54" applyFont="1" applyAlignment="1">
      <alignment horizontal="center" vertical="center"/>
    </xf>
    <xf numFmtId="0" fontId="39" fillId="0" borderId="0" xfId="54" applyFont="1" applyAlignment="1">
      <alignment vertical="center"/>
    </xf>
    <xf numFmtId="0" fontId="31" fillId="0" borderId="0" xfId="54" applyFont="1" applyBorder="1" applyAlignment="1">
      <alignment horizontal="right" vertical="top" wrapText="1"/>
    </xf>
    <xf numFmtId="0" fontId="31" fillId="0" borderId="0" xfId="54" applyFont="1" applyAlignment="1">
      <alignment horizontal="center"/>
    </xf>
    <xf numFmtId="0" fontId="36" fillId="0" borderId="0" xfId="54" applyFont="1" applyAlignment="1"/>
    <xf numFmtId="0" fontId="36" fillId="0" borderId="0" xfId="54" applyFont="1" applyAlignment="1">
      <alignment horizontal="justify"/>
    </xf>
    <xf numFmtId="4" fontId="16" fillId="0" borderId="0" xfId="54" applyNumberFormat="1" applyFont="1"/>
    <xf numFmtId="0" fontId="29" fillId="0" borderId="0" xfId="59" applyFont="1" applyBorder="1" applyAlignment="1" applyProtection="1">
      <alignment horizontal="right" vertical="top" wrapText="1"/>
    </xf>
    <xf numFmtId="0" fontId="31" fillId="0" borderId="9" xfId="0" applyFont="1" applyBorder="1" applyAlignment="1">
      <alignment horizontal="center" vertical="center" wrapText="1"/>
    </xf>
    <xf numFmtId="0" fontId="31" fillId="0" borderId="9" xfId="0" applyFont="1" applyBorder="1" applyAlignment="1">
      <alignment horizontal="center" vertical="center" wrapText="1"/>
    </xf>
    <xf numFmtId="2" fontId="30" fillId="0" borderId="2" xfId="33" applyNumberFormat="1" applyFont="1" applyBorder="1" applyAlignment="1" applyProtection="1">
      <alignment horizontal="center" vertical="center" wrapText="1"/>
      <protection locked="0"/>
    </xf>
    <xf numFmtId="4" fontId="31" fillId="0" borderId="9" xfId="0" applyNumberFormat="1" applyFont="1" applyBorder="1" applyAlignment="1">
      <alignment horizontal="right" vertical="center" wrapText="1"/>
    </xf>
    <xf numFmtId="0" fontId="31" fillId="0" borderId="2" xfId="0" applyFont="1" applyBorder="1" applyAlignment="1">
      <alignment horizontal="left" vertical="center" wrapText="1"/>
    </xf>
    <xf numFmtId="3" fontId="31" fillId="3" borderId="2" xfId="0" applyNumberFormat="1" applyFont="1" applyFill="1" applyBorder="1" applyAlignment="1">
      <alignment horizontal="center"/>
    </xf>
    <xf numFmtId="43" fontId="30" fillId="4" borderId="40" xfId="56" applyFont="1" applyFill="1" applyBorder="1" applyAlignment="1">
      <alignment horizontal="right"/>
    </xf>
    <xf numFmtId="4" fontId="30" fillId="4" borderId="40" xfId="0" applyNumberFormat="1" applyFont="1" applyFill="1" applyBorder="1"/>
    <xf numFmtId="4" fontId="17" fillId="17" borderId="2" xfId="22" applyNumberFormat="1" applyFont="1" applyFill="1" applyBorder="1" applyAlignment="1">
      <alignment horizontal="center"/>
    </xf>
    <xf numFmtId="0" fontId="31" fillId="0" borderId="9" xfId="0" applyFont="1" applyBorder="1" applyAlignment="1">
      <alignment horizontal="center" vertical="center" wrapText="1"/>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1" fillId="0" borderId="9" xfId="0" applyFont="1" applyBorder="1" applyAlignment="1">
      <alignment horizontal="center" vertical="center" wrapText="1"/>
    </xf>
    <xf numFmtId="0" fontId="31" fillId="0" borderId="10" xfId="0" applyFont="1" applyBorder="1" applyAlignment="1">
      <alignment horizontal="left" vertical="center"/>
    </xf>
    <xf numFmtId="3" fontId="31" fillId="0" borderId="2" xfId="0" applyNumberFormat="1" applyFont="1" applyBorder="1" applyAlignment="1">
      <alignment horizontal="right" vertical="center" wrapText="1"/>
    </xf>
    <xf numFmtId="43" fontId="31" fillId="0" borderId="42" xfId="56" applyFont="1" applyBorder="1" applyProtection="1">
      <protection locked="0"/>
    </xf>
    <xf numFmtId="43" fontId="31" fillId="0" borderId="42" xfId="56" applyFont="1" applyBorder="1"/>
    <xf numFmtId="43" fontId="30" fillId="15" borderId="38" xfId="56" applyFont="1" applyFill="1" applyBorder="1"/>
    <xf numFmtId="43" fontId="31" fillId="0" borderId="40" xfId="56" applyFont="1" applyBorder="1" applyAlignment="1">
      <alignment wrapText="1"/>
    </xf>
    <xf numFmtId="43" fontId="31" fillId="0" borderId="40" xfId="56" applyFont="1" applyBorder="1" applyAlignment="1" applyProtection="1">
      <alignment wrapText="1"/>
      <protection locked="0"/>
    </xf>
    <xf numFmtId="43" fontId="30" fillId="4" borderId="40" xfId="56" applyFont="1" applyFill="1" applyBorder="1"/>
    <xf numFmtId="43" fontId="30" fillId="0" borderId="42" xfId="56" applyFont="1" applyBorder="1"/>
    <xf numFmtId="43" fontId="31" fillId="0" borderId="40" xfId="56" applyFont="1" applyBorder="1" applyAlignment="1">
      <alignment horizontal="right" vertical="center" wrapText="1"/>
    </xf>
    <xf numFmtId="43" fontId="31" fillId="2" borderId="2" xfId="56" applyFont="1" applyFill="1" applyBorder="1"/>
    <xf numFmtId="43" fontId="31" fillId="0" borderId="40" xfId="56" applyFont="1" applyBorder="1" applyProtection="1">
      <protection locked="0"/>
    </xf>
    <xf numFmtId="0" fontId="31" fillId="0" borderId="9" xfId="0" applyFont="1" applyBorder="1" applyAlignment="1">
      <alignment horizontal="center" vertical="center" wrapText="1"/>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1" fillId="0" borderId="9" xfId="0" applyFont="1" applyBorder="1" applyAlignment="1">
      <alignment horizontal="left" vertical="center"/>
    </xf>
    <xf numFmtId="2" fontId="30" fillId="0" borderId="2" xfId="33" applyNumberFormat="1" applyFont="1" applyFill="1" applyBorder="1" applyAlignment="1" applyProtection="1">
      <alignment horizontal="center" vertical="center" wrapText="1"/>
      <protection locked="0"/>
    </xf>
    <xf numFmtId="0" fontId="16" fillId="0" borderId="2" xfId="22" applyFont="1" applyFill="1" applyBorder="1" applyAlignment="1">
      <alignment horizontal="center" vertical="center" wrapText="1"/>
    </xf>
    <xf numFmtId="4" fontId="17" fillId="15" borderId="2" xfId="22" applyNumberFormat="1" applyFont="1" applyFill="1" applyBorder="1" applyAlignment="1">
      <alignment horizontal="center" vertical="top" wrapText="1"/>
    </xf>
    <xf numFmtId="0" fontId="16" fillId="0" borderId="8" xfId="22" applyFont="1" applyFill="1" applyBorder="1" applyAlignment="1">
      <alignment horizontal="center" vertical="center" wrapText="1"/>
    </xf>
    <xf numFmtId="0" fontId="29" fillId="0" borderId="0" xfId="22" applyFont="1" applyBorder="1" applyAlignment="1">
      <alignment horizontal="center"/>
    </xf>
    <xf numFmtId="0" fontId="29" fillId="0" borderId="0" xfId="22" applyFont="1" applyBorder="1" applyAlignment="1">
      <alignment horizontal="left" vertical="top" wrapText="1"/>
    </xf>
    <xf numFmtId="0" fontId="51" fillId="0" borderId="0" xfId="46" applyAlignment="1">
      <alignment horizontal="right"/>
    </xf>
    <xf numFmtId="0" fontId="11" fillId="0" borderId="0" xfId="15" applyFill="1" applyAlignment="1">
      <alignment horizontal="left"/>
    </xf>
    <xf numFmtId="0" fontId="11" fillId="0" borderId="0" xfId="15" applyFill="1" applyAlignment="1">
      <alignment horizontal="center"/>
    </xf>
    <xf numFmtId="0" fontId="21" fillId="0" borderId="0" xfId="22" applyFont="1" applyBorder="1" applyAlignment="1">
      <alignment horizontal="center" vertical="center"/>
    </xf>
    <xf numFmtId="0" fontId="51" fillId="0" borderId="0" xfId="46" applyAlignment="1">
      <alignment horizontal="center"/>
    </xf>
    <xf numFmtId="0" fontId="29" fillId="0" borderId="0" xfId="6" applyFont="1" applyFill="1" applyAlignment="1">
      <alignment horizontal="left" vertical="center" wrapText="1"/>
    </xf>
    <xf numFmtId="0" fontId="16" fillId="0" borderId="9" xfId="6" applyFont="1" applyFill="1" applyBorder="1" applyAlignment="1">
      <alignment horizontal="center" vertical="center" wrapText="1"/>
    </xf>
    <xf numFmtId="0" fontId="16" fillId="0" borderId="2" xfId="6" applyFont="1" applyFill="1" applyBorder="1" applyAlignment="1">
      <alignment horizontal="center" vertical="center" wrapText="1"/>
    </xf>
    <xf numFmtId="0" fontId="16" fillId="0" borderId="9" xfId="6" applyFont="1" applyFill="1" applyBorder="1" applyAlignment="1">
      <alignment horizontal="center" vertical="center" textRotation="90" wrapText="1"/>
    </xf>
    <xf numFmtId="0" fontId="16" fillId="4" borderId="2" xfId="6" applyFont="1" applyFill="1" applyBorder="1" applyAlignment="1">
      <alignment horizontal="center" vertical="center" wrapText="1"/>
    </xf>
    <xf numFmtId="0" fontId="20" fillId="0" borderId="0" xfId="6" applyFont="1" applyFill="1" applyAlignment="1">
      <alignment horizontal="center" vertical="center" wrapText="1"/>
    </xf>
    <xf numFmtId="0" fontId="16" fillId="0" borderId="0" xfId="6" applyFont="1" applyFill="1" applyAlignment="1">
      <alignment horizontal="center" vertical="center"/>
    </xf>
    <xf numFmtId="0" fontId="16" fillId="0" borderId="0" xfId="6" applyFont="1" applyFill="1" applyBorder="1" applyAlignment="1">
      <alignment horizontal="center" vertical="center" wrapText="1"/>
    </xf>
    <xf numFmtId="0" fontId="17" fillId="0" borderId="0" xfId="6" applyFont="1" applyFill="1" applyAlignment="1">
      <alignment horizontal="center" vertical="center" wrapText="1"/>
    </xf>
    <xf numFmtId="0" fontId="16" fillId="0" borderId="0" xfId="6" applyFont="1" applyFill="1" applyAlignment="1">
      <alignment horizontal="center" vertical="center" wrapText="1"/>
    </xf>
    <xf numFmtId="9" fontId="29" fillId="0" borderId="0" xfId="22" applyNumberFormat="1" applyFont="1" applyFill="1" applyBorder="1" applyAlignment="1">
      <alignment horizontal="center" wrapText="1"/>
    </xf>
    <xf numFmtId="4" fontId="29" fillId="0" borderId="0" xfId="22" applyNumberFormat="1" applyFont="1" applyFill="1" applyBorder="1" applyAlignment="1">
      <alignment horizontal="center"/>
    </xf>
    <xf numFmtId="0" fontId="28" fillId="0" borderId="0" xfId="22" applyNumberFormat="1" applyFont="1" applyFill="1" applyBorder="1" applyAlignment="1">
      <alignment horizontal="center"/>
    </xf>
    <xf numFmtId="4" fontId="28" fillId="0" borderId="0" xfId="22" applyNumberFormat="1" applyFont="1" applyFill="1" applyBorder="1" applyAlignment="1">
      <alignment horizontal="center"/>
    </xf>
    <xf numFmtId="0" fontId="29" fillId="0" borderId="0" xfId="22" applyNumberFormat="1" applyFont="1" applyFill="1" applyBorder="1" applyAlignment="1">
      <alignment horizontal="center"/>
    </xf>
    <xf numFmtId="0" fontId="16" fillId="0" borderId="0" xfId="15" applyNumberFormat="1" applyFont="1" applyFill="1" applyBorder="1" applyAlignment="1">
      <alignment horizontal="center"/>
    </xf>
    <xf numFmtId="0" fontId="31" fillId="0" borderId="0" xfId="15" applyNumberFormat="1" applyFont="1" applyFill="1" applyAlignment="1">
      <alignment horizontal="center"/>
    </xf>
    <xf numFmtId="0" fontId="16" fillId="0" borderId="0" xfId="15" applyNumberFormat="1" applyFont="1" applyFill="1" applyAlignment="1">
      <alignment horizontal="center"/>
    </xf>
    <xf numFmtId="0" fontId="16" fillId="0" borderId="0" xfId="15" applyNumberFormat="1" applyFont="1" applyFill="1" applyAlignment="1">
      <alignment horizontal="center" vertical="top"/>
    </xf>
    <xf numFmtId="0" fontId="17" fillId="0" borderId="0" xfId="15" applyNumberFormat="1" applyFont="1" applyFill="1" applyAlignment="1">
      <alignment horizontal="right"/>
    </xf>
    <xf numFmtId="49" fontId="16" fillId="0" borderId="0" xfId="15" applyNumberFormat="1" applyFont="1" applyFill="1" applyAlignment="1">
      <alignment horizontal="right"/>
    </xf>
    <xf numFmtId="0" fontId="16" fillId="0" borderId="4" xfId="15" applyNumberFormat="1" applyFont="1" applyFill="1" applyBorder="1" applyAlignment="1">
      <alignment horizontal="center"/>
    </xf>
    <xf numFmtId="0" fontId="16" fillId="0" borderId="0" xfId="15" applyNumberFormat="1" applyFont="1" applyFill="1" applyBorder="1" applyAlignment="1">
      <alignment horizontal="center" vertical="center"/>
    </xf>
    <xf numFmtId="0" fontId="16" fillId="0" borderId="4" xfId="15" applyNumberFormat="1" applyFont="1" applyFill="1" applyBorder="1" applyAlignment="1">
      <alignment horizontal="center" vertical="center"/>
    </xf>
    <xf numFmtId="3" fontId="17" fillId="0" borderId="0" xfId="15" applyNumberFormat="1" applyFont="1" applyFill="1" applyBorder="1" applyAlignment="1">
      <alignment horizontal="center" vertical="center"/>
    </xf>
    <xf numFmtId="3" fontId="30" fillId="18" borderId="40" xfId="0" applyNumberFormat="1" applyFont="1" applyFill="1" applyBorder="1" applyAlignment="1" applyProtection="1"/>
    <xf numFmtId="43" fontId="30" fillId="18" borderId="40" xfId="56" applyFont="1" applyFill="1" applyBorder="1" applyAlignment="1" applyProtection="1"/>
    <xf numFmtId="43" fontId="0" fillId="0" borderId="0" xfId="0" applyNumberFormat="1"/>
    <xf numFmtId="43" fontId="17" fillId="3" borderId="0" xfId="75" applyFont="1" applyFill="1" applyBorder="1"/>
    <xf numFmtId="4" fontId="75" fillId="0" borderId="0" xfId="15" applyNumberFormat="1" applyFont="1" applyFill="1"/>
    <xf numFmtId="43" fontId="16" fillId="3" borderId="2" xfId="75" applyFont="1" applyFill="1" applyBorder="1" applyAlignment="1">
      <alignment horizontal="center" vertical="center" wrapText="1"/>
    </xf>
    <xf numFmtId="43" fontId="67" fillId="3" borderId="2" xfId="75" applyFont="1" applyFill="1" applyBorder="1" applyAlignment="1">
      <alignment horizontal="center"/>
    </xf>
    <xf numFmtId="0" fontId="62" fillId="0" borderId="0" xfId="6" applyFont="1" applyFill="1" applyBorder="1" applyAlignment="1">
      <alignment horizontal="center" vertical="center" wrapText="1"/>
    </xf>
    <xf numFmtId="43" fontId="16" fillId="0" borderId="2" xfId="75" applyFont="1" applyFill="1" applyBorder="1" applyAlignment="1">
      <alignment horizontal="center" vertical="center" wrapText="1"/>
    </xf>
    <xf numFmtId="2" fontId="17" fillId="3" borderId="21" xfId="6" applyNumberFormat="1" applyFont="1" applyFill="1" applyBorder="1" applyAlignment="1">
      <alignment horizontal="center" vertical="center" wrapText="1"/>
    </xf>
    <xf numFmtId="43" fontId="17" fillId="0" borderId="50" xfId="75" applyFont="1" applyFill="1" applyBorder="1" applyAlignment="1">
      <alignment horizontal="center" vertical="center" wrapText="1"/>
    </xf>
    <xf numFmtId="4" fontId="31" fillId="0" borderId="2" xfId="77" applyNumberFormat="1" applyFont="1" applyBorder="1" applyAlignment="1">
      <alignment horizontal="center" vertical="center"/>
    </xf>
    <xf numFmtId="0" fontId="29" fillId="0" borderId="0" xfId="78" applyNumberFormat="1" applyFont="1" applyFill="1" applyBorder="1" applyAlignment="1">
      <alignment horizontal="center"/>
    </xf>
    <xf numFmtId="4" fontId="29" fillId="0" borderId="0" xfId="78" applyNumberFormat="1" applyFont="1" applyFill="1" applyBorder="1" applyAlignment="1">
      <alignment horizontal="center"/>
    </xf>
    <xf numFmtId="9" fontId="28" fillId="0" borderId="0" xfId="78" applyNumberFormat="1" applyFont="1" applyFill="1" applyBorder="1" applyAlignment="1">
      <alignment horizontal="center"/>
    </xf>
    <xf numFmtId="0" fontId="28" fillId="0" borderId="0" xfId="78" applyNumberFormat="1" applyFont="1" applyFill="1" applyBorder="1" applyAlignment="1">
      <alignment horizontal="center"/>
    </xf>
    <xf numFmtId="4" fontId="28" fillId="0" borderId="0" xfId="78" applyNumberFormat="1" applyFont="1" applyFill="1" applyBorder="1" applyAlignment="1">
      <alignment horizontal="center"/>
    </xf>
    <xf numFmtId="0" fontId="29" fillId="0" borderId="0" xfId="78" applyNumberFormat="1" applyFont="1" applyFill="1" applyBorder="1" applyAlignment="1"/>
    <xf numFmtId="0" fontId="16" fillId="20" borderId="5" xfId="22" applyFont="1" applyFill="1" applyBorder="1" applyAlignment="1">
      <alignment horizontal="center"/>
    </xf>
    <xf numFmtId="9" fontId="16" fillId="20" borderId="5" xfId="22" applyNumberFormat="1" applyFont="1" applyFill="1" applyBorder="1" applyAlignment="1">
      <alignment horizontal="center"/>
    </xf>
    <xf numFmtId="0" fontId="17" fillId="20" borderId="5" xfId="22" applyFont="1" applyFill="1" applyBorder="1" applyAlignment="1">
      <alignment horizontal="center"/>
    </xf>
    <xf numFmtId="0" fontId="11" fillId="20" borderId="2" xfId="15" applyFill="1" applyBorder="1" applyAlignment="1"/>
    <xf numFmtId="0" fontId="29" fillId="20" borderId="5" xfId="22" applyFont="1" applyFill="1" applyBorder="1" applyAlignment="1">
      <alignment horizontal="center"/>
    </xf>
    <xf numFmtId="0" fontId="29" fillId="20" borderId="10" xfId="22" applyFont="1" applyFill="1" applyBorder="1" applyAlignment="1">
      <alignment horizontal="center"/>
    </xf>
    <xf numFmtId="0" fontId="11" fillId="20" borderId="0" xfId="15" applyFont="1" applyFill="1"/>
    <xf numFmtId="1" fontId="11" fillId="20" borderId="0" xfId="15" applyNumberFormat="1" applyFont="1" applyFill="1"/>
    <xf numFmtId="3" fontId="16" fillId="20" borderId="5" xfId="22" applyNumberFormat="1" applyFont="1" applyFill="1" applyBorder="1" applyAlignment="1">
      <alignment horizontal="center"/>
    </xf>
    <xf numFmtId="2" fontId="17" fillId="20" borderId="5" xfId="22" applyNumberFormat="1" applyFont="1" applyFill="1" applyBorder="1" applyAlignment="1">
      <alignment horizontal="center"/>
    </xf>
    <xf numFmtId="0" fontId="11" fillId="20" borderId="12" xfId="15" applyFill="1" applyBorder="1" applyAlignment="1"/>
    <xf numFmtId="4" fontId="11" fillId="20" borderId="0" xfId="15" applyNumberFormat="1" applyFill="1"/>
    <xf numFmtId="1" fontId="11" fillId="20" borderId="0" xfId="15" applyNumberFormat="1" applyFill="1"/>
    <xf numFmtId="4" fontId="16" fillId="21" borderId="2" xfId="22" applyNumberFormat="1" applyFont="1" applyFill="1" applyBorder="1" applyAlignment="1">
      <alignment horizontal="left" wrapText="1"/>
    </xf>
    <xf numFmtId="4" fontId="17" fillId="21" borderId="2" xfId="22" applyNumberFormat="1" applyFont="1" applyFill="1" applyBorder="1" applyAlignment="1">
      <alignment horizontal="left" vertical="top" wrapText="1"/>
    </xf>
    <xf numFmtId="4" fontId="16" fillId="21" borderId="2" xfId="22" applyNumberFormat="1" applyFont="1" applyFill="1" applyBorder="1" applyAlignment="1">
      <alignment horizontal="center" vertical="top" wrapText="1"/>
    </xf>
    <xf numFmtId="4" fontId="17" fillId="21" borderId="2" xfId="22" applyNumberFormat="1" applyFont="1" applyFill="1" applyBorder="1" applyAlignment="1">
      <alignment horizontal="center"/>
    </xf>
    <xf numFmtId="3" fontId="17" fillId="21" borderId="2" xfId="22" applyNumberFormat="1" applyFont="1" applyFill="1" applyBorder="1" applyAlignment="1">
      <alignment horizontal="center"/>
    </xf>
    <xf numFmtId="0" fontId="11" fillId="21" borderId="12" xfId="15" applyFill="1" applyBorder="1" applyAlignment="1"/>
    <xf numFmtId="4" fontId="28" fillId="21" borderId="10" xfId="22" applyNumberFormat="1" applyFont="1" applyFill="1" applyBorder="1" applyAlignment="1">
      <alignment horizontal="center"/>
    </xf>
    <xf numFmtId="4" fontId="28" fillId="21" borderId="2" xfId="22" applyNumberFormat="1" applyFont="1" applyFill="1" applyBorder="1" applyAlignment="1">
      <alignment horizontal="center"/>
    </xf>
    <xf numFmtId="4" fontId="11" fillId="21" borderId="0" xfId="15" applyNumberFormat="1" applyFill="1"/>
    <xf numFmtId="1" fontId="11" fillId="21" borderId="0" xfId="15" applyNumberFormat="1" applyFill="1"/>
    <xf numFmtId="3" fontId="11" fillId="3" borderId="2" xfId="15" applyNumberFormat="1" applyFill="1" applyBorder="1" applyAlignment="1">
      <alignment horizontal="center"/>
    </xf>
    <xf numFmtId="9" fontId="16" fillId="0" borderId="2" xfId="74" applyFont="1" applyFill="1" applyBorder="1" applyAlignment="1">
      <alignment horizontal="center"/>
    </xf>
    <xf numFmtId="0" fontId="31" fillId="0" borderId="0" xfId="6" applyFont="1" applyFill="1" applyAlignment="1">
      <alignment vertical="center"/>
    </xf>
    <xf numFmtId="2" fontId="17" fillId="19" borderId="11" xfId="6" applyNumberFormat="1" applyFont="1" applyFill="1" applyBorder="1" applyAlignment="1">
      <alignment horizontal="center" vertical="center" wrapText="1"/>
    </xf>
    <xf numFmtId="2" fontId="17" fillId="19" borderId="11" xfId="16" applyNumberFormat="1" applyFont="1" applyFill="1" applyBorder="1" applyAlignment="1" applyProtection="1">
      <alignment horizontal="center" vertical="center" wrapText="1"/>
      <protection locked="0"/>
    </xf>
    <xf numFmtId="1" fontId="17" fillId="19" borderId="11" xfId="16" applyNumberFormat="1" applyFont="1" applyFill="1" applyBorder="1" applyAlignment="1" applyProtection="1">
      <alignment horizontal="center" vertical="center" wrapText="1"/>
      <protection locked="0"/>
    </xf>
    <xf numFmtId="43" fontId="17" fillId="19" borderId="11" xfId="75" applyFont="1" applyFill="1" applyBorder="1" applyAlignment="1" applyProtection="1">
      <alignment horizontal="center" vertical="center" wrapText="1"/>
      <protection locked="0"/>
    </xf>
    <xf numFmtId="2" fontId="68" fillId="19" borderId="11" xfId="16" applyNumberFormat="1" applyFont="1" applyFill="1" applyBorder="1" applyAlignment="1" applyProtection="1">
      <alignment horizontal="center" vertical="center" wrapText="1"/>
      <protection locked="0"/>
    </xf>
    <xf numFmtId="2" fontId="17" fillId="19" borderId="0" xfId="6" applyNumberFormat="1" applyFont="1" applyFill="1" applyBorder="1" applyAlignment="1">
      <alignment horizontal="center" vertical="center" wrapText="1"/>
    </xf>
    <xf numFmtId="0" fontId="17" fillId="21" borderId="2" xfId="6" applyNumberFormat="1" applyFont="1" applyFill="1" applyBorder="1" applyAlignment="1">
      <alignment horizontal="center" vertical="center" wrapText="1"/>
    </xf>
    <xf numFmtId="2" fontId="17" fillId="21" borderId="2" xfId="6" applyNumberFormat="1" applyFont="1" applyFill="1" applyBorder="1" applyAlignment="1">
      <alignment horizontal="center" vertical="center" wrapText="1"/>
    </xf>
    <xf numFmtId="2" fontId="17" fillId="21" borderId="2" xfId="16" applyNumberFormat="1" applyFont="1" applyFill="1" applyBorder="1" applyAlignment="1" applyProtection="1">
      <alignment horizontal="center" vertical="center" wrapText="1"/>
      <protection locked="0"/>
    </xf>
    <xf numFmtId="2" fontId="17" fillId="21" borderId="2" xfId="6" applyNumberFormat="1" applyFont="1" applyFill="1" applyBorder="1" applyAlignment="1">
      <alignment vertical="center" wrapText="1"/>
    </xf>
    <xf numFmtId="1" fontId="17" fillId="21" borderId="2" xfId="16" applyNumberFormat="1" applyFont="1" applyFill="1" applyBorder="1" applyAlignment="1" applyProtection="1">
      <alignment horizontal="center" vertical="center" wrapText="1"/>
      <protection locked="0"/>
    </xf>
    <xf numFmtId="43" fontId="17" fillId="21" borderId="2" xfId="75" applyFont="1" applyFill="1" applyBorder="1" applyAlignment="1" applyProtection="1">
      <alignment horizontal="center" vertical="center" wrapText="1"/>
      <protection locked="0"/>
    </xf>
    <xf numFmtId="43" fontId="68" fillId="21" borderId="2" xfId="75" applyFont="1" applyFill="1" applyBorder="1" applyAlignment="1" applyProtection="1">
      <alignment horizontal="center" vertical="center" wrapText="1"/>
      <protection locked="0"/>
    </xf>
    <xf numFmtId="2" fontId="17" fillId="21" borderId="0" xfId="6" applyNumberFormat="1" applyFont="1" applyFill="1" applyBorder="1" applyAlignment="1">
      <alignment horizontal="center" vertical="center" wrapText="1"/>
    </xf>
    <xf numFmtId="43" fontId="17" fillId="23" borderId="2" xfId="75" applyFont="1" applyFill="1" applyBorder="1" applyAlignment="1" applyProtection="1">
      <alignment horizontal="center" vertical="center" wrapText="1"/>
      <protection locked="0"/>
    </xf>
    <xf numFmtId="43" fontId="29" fillId="3" borderId="2" xfId="56" applyFont="1" applyFill="1" applyBorder="1" applyAlignment="1" applyProtection="1">
      <alignment horizontal="right" wrapText="1"/>
      <protection locked="0"/>
    </xf>
    <xf numFmtId="0" fontId="28" fillId="18" borderId="2" xfId="33" applyFont="1" applyFill="1" applyBorder="1" applyAlignment="1" applyProtection="1">
      <alignment vertical="center" wrapText="1"/>
    </xf>
    <xf numFmtId="49" fontId="28" fillId="18" borderId="59" xfId="0" applyNumberFormat="1" applyFont="1" applyFill="1" applyBorder="1" applyAlignment="1" applyProtection="1">
      <alignment horizontal="center" vertical="center" wrapText="1"/>
    </xf>
    <xf numFmtId="0" fontId="29" fillId="18" borderId="2" xfId="33" applyFont="1" applyFill="1" applyBorder="1" applyAlignment="1" applyProtection="1">
      <alignment horizontal="center" vertical="center" wrapText="1"/>
    </xf>
    <xf numFmtId="3" fontId="28" fillId="18" borderId="2" xfId="33" applyNumberFormat="1" applyFont="1" applyFill="1" applyBorder="1" applyAlignment="1" applyProtection="1">
      <alignment horizontal="right" wrapText="1"/>
      <protection locked="0"/>
    </xf>
    <xf numFmtId="167" fontId="28" fillId="18" borderId="2" xfId="33" applyNumberFormat="1" applyFont="1" applyFill="1" applyBorder="1" applyAlignment="1" applyProtection="1">
      <alignment horizontal="right" wrapText="1"/>
    </xf>
    <xf numFmtId="43" fontId="28" fillId="18" borderId="2" xfId="56" applyFont="1" applyFill="1" applyBorder="1" applyAlignment="1" applyProtection="1">
      <alignment horizontal="right" wrapText="1"/>
      <protection locked="0"/>
    </xf>
    <xf numFmtId="0" fontId="29" fillId="5" borderId="2" xfId="33" applyFont="1" applyFill="1" applyBorder="1" applyAlignment="1" applyProtection="1">
      <alignment horizontal="center" vertical="center" wrapText="1"/>
    </xf>
    <xf numFmtId="3" fontId="28" fillId="5" borderId="2" xfId="33" applyNumberFormat="1" applyFont="1" applyFill="1" applyBorder="1" applyAlignment="1" applyProtection="1">
      <alignment horizontal="right" wrapText="1"/>
      <protection locked="0"/>
    </xf>
    <xf numFmtId="167" fontId="28" fillId="5" borderId="2" xfId="33" applyNumberFormat="1" applyFont="1" applyFill="1" applyBorder="1" applyAlignment="1" applyProtection="1">
      <alignment horizontal="right" wrapText="1"/>
    </xf>
    <xf numFmtId="0" fontId="29" fillId="22" borderId="2" xfId="33" applyFont="1" applyFill="1" applyBorder="1" applyAlignment="1" applyProtection="1">
      <alignment vertical="center" wrapText="1"/>
    </xf>
    <xf numFmtId="49" fontId="29" fillId="22" borderId="59" xfId="0" applyNumberFormat="1" applyFont="1" applyFill="1" applyBorder="1" applyAlignment="1" applyProtection="1">
      <alignment horizontal="center" vertical="center" wrapText="1"/>
    </xf>
    <xf numFmtId="0" fontId="29" fillId="22" borderId="2" xfId="33" applyFont="1" applyFill="1" applyBorder="1" applyAlignment="1" applyProtection="1">
      <alignment horizontal="center" vertical="center" wrapText="1"/>
    </xf>
    <xf numFmtId="3" fontId="29" fillId="22" borderId="2" xfId="33" applyNumberFormat="1" applyFont="1" applyFill="1" applyBorder="1" applyAlignment="1" applyProtection="1">
      <alignment horizontal="right" wrapText="1"/>
      <protection locked="0"/>
    </xf>
    <xf numFmtId="167" fontId="29" fillId="22" borderId="2" xfId="33" applyNumberFormat="1" applyFont="1" applyFill="1" applyBorder="1" applyAlignment="1" applyProtection="1">
      <alignment horizontal="right" wrapText="1"/>
    </xf>
    <xf numFmtId="43" fontId="29" fillId="22" borderId="2" xfId="56" applyFont="1" applyFill="1" applyBorder="1" applyAlignment="1" applyProtection="1">
      <alignment horizontal="right" wrapText="1"/>
      <protection locked="0"/>
    </xf>
    <xf numFmtId="0" fontId="28" fillId="24" borderId="2" xfId="33" applyFont="1" applyFill="1" applyBorder="1" applyAlignment="1" applyProtection="1">
      <alignment vertical="center" wrapText="1"/>
    </xf>
    <xf numFmtId="49" fontId="28" fillId="24" borderId="59" xfId="0" applyNumberFormat="1" applyFont="1" applyFill="1" applyBorder="1" applyAlignment="1" applyProtection="1">
      <alignment horizontal="center" vertical="center" wrapText="1"/>
    </xf>
    <xf numFmtId="0" fontId="29" fillId="24" borderId="2" xfId="33" applyFont="1" applyFill="1" applyBorder="1" applyAlignment="1" applyProtection="1">
      <alignment horizontal="center" vertical="center" wrapText="1"/>
    </xf>
    <xf numFmtId="3" fontId="28" fillId="24" borderId="2" xfId="33" applyNumberFormat="1" applyFont="1" applyFill="1" applyBorder="1" applyAlignment="1" applyProtection="1">
      <alignment horizontal="right" wrapText="1"/>
      <protection locked="0"/>
    </xf>
    <xf numFmtId="167" fontId="28" fillId="24" borderId="2" xfId="33" applyNumberFormat="1" applyFont="1" applyFill="1" applyBorder="1" applyAlignment="1" applyProtection="1">
      <alignment horizontal="right" wrapText="1"/>
    </xf>
    <xf numFmtId="43" fontId="28" fillId="24" borderId="2" xfId="56" applyFont="1" applyFill="1" applyBorder="1" applyAlignment="1" applyProtection="1">
      <alignment horizontal="right" wrapText="1"/>
      <protection locked="0"/>
    </xf>
    <xf numFmtId="0" fontId="29" fillId="5" borderId="2" xfId="33" applyFont="1" applyFill="1" applyBorder="1" applyAlignment="1" applyProtection="1">
      <alignment vertical="center" wrapText="1"/>
    </xf>
    <xf numFmtId="49" fontId="29" fillId="5" borderId="59" xfId="0" applyNumberFormat="1" applyFont="1" applyFill="1" applyBorder="1" applyAlignment="1" applyProtection="1">
      <alignment horizontal="center" vertical="center" wrapText="1"/>
    </xf>
    <xf numFmtId="3" fontId="29" fillId="5" borderId="2" xfId="33" applyNumberFormat="1" applyFont="1" applyFill="1" applyBorder="1" applyAlignment="1" applyProtection="1">
      <alignment horizontal="right" wrapText="1"/>
      <protection locked="0"/>
    </xf>
    <xf numFmtId="43" fontId="29" fillId="5" borderId="2" xfId="56" applyFont="1" applyFill="1" applyBorder="1" applyAlignment="1" applyProtection="1">
      <alignment horizontal="right" wrapText="1"/>
      <protection locked="0"/>
    </xf>
    <xf numFmtId="0" fontId="31" fillId="5" borderId="0" xfId="57" applyFont="1" applyFill="1"/>
    <xf numFmtId="168" fontId="31" fillId="5" borderId="0" xfId="57" applyNumberFormat="1" applyFont="1" applyFill="1"/>
    <xf numFmtId="0" fontId="31" fillId="24" borderId="0" xfId="57" applyFont="1" applyFill="1"/>
    <xf numFmtId="168" fontId="31" fillId="24" borderId="0" xfId="57" applyNumberFormat="1" applyFont="1" applyFill="1"/>
    <xf numFmtId="0" fontId="31" fillId="18" borderId="0" xfId="57" applyFont="1" applyFill="1"/>
    <xf numFmtId="168" fontId="31" fillId="18" borderId="0" xfId="57" applyNumberFormat="1" applyFont="1" applyFill="1"/>
    <xf numFmtId="0" fontId="31" fillId="22" borderId="0" xfId="57" applyFont="1" applyFill="1"/>
    <xf numFmtId="167" fontId="29" fillId="5" borderId="2" xfId="33" applyNumberFormat="1" applyFont="1" applyFill="1" applyBorder="1" applyAlignment="1" applyProtection="1">
      <alignment horizontal="right" wrapText="1"/>
    </xf>
    <xf numFmtId="0" fontId="30" fillId="25" borderId="2" xfId="33" applyFont="1" applyFill="1" applyBorder="1" applyAlignment="1" applyProtection="1">
      <alignment horizontal="left" vertical="center" wrapText="1"/>
    </xf>
    <xf numFmtId="0" fontId="30" fillId="25" borderId="2" xfId="33" applyFont="1" applyFill="1" applyBorder="1" applyAlignment="1" applyProtection="1">
      <alignment horizontal="center" vertical="center" wrapText="1"/>
    </xf>
    <xf numFmtId="166" fontId="30" fillId="25" borderId="2" xfId="33" applyNumberFormat="1" applyFont="1" applyFill="1" applyBorder="1" applyAlignment="1" applyProtection="1">
      <alignment horizontal="right" wrapText="1"/>
    </xf>
    <xf numFmtId="167" fontId="30" fillId="25" borderId="2" xfId="33" applyNumberFormat="1" applyFont="1" applyFill="1" applyBorder="1" applyAlignment="1" applyProtection="1">
      <alignment horizontal="right" wrapText="1"/>
    </xf>
    <xf numFmtId="43" fontId="30" fillId="25" borderId="2" xfId="56" applyFont="1" applyFill="1" applyBorder="1" applyAlignment="1" applyProtection="1">
      <alignment horizontal="right" wrapText="1"/>
    </xf>
    <xf numFmtId="0" fontId="31" fillId="25" borderId="0" xfId="57" applyFont="1" applyFill="1"/>
    <xf numFmtId="0" fontId="31" fillId="0" borderId="0" xfId="15" applyFont="1" applyFill="1" applyAlignment="1">
      <alignment horizontal="left"/>
    </xf>
    <xf numFmtId="9" fontId="16" fillId="17" borderId="2" xfId="74" applyFont="1" applyFill="1" applyBorder="1" applyAlignment="1">
      <alignment horizontal="center"/>
    </xf>
    <xf numFmtId="4" fontId="16" fillId="17" borderId="2" xfId="22" applyNumberFormat="1" applyFont="1" applyFill="1" applyBorder="1" applyAlignment="1">
      <alignment horizontal="center"/>
    </xf>
    <xf numFmtId="0" fontId="31" fillId="0" borderId="0" xfId="15" applyFont="1" applyFill="1" applyAlignment="1">
      <alignment wrapText="1"/>
    </xf>
    <xf numFmtId="2" fontId="30" fillId="0" borderId="0" xfId="15" applyNumberFormat="1" applyFont="1" applyFill="1" applyBorder="1" applyAlignment="1" applyProtection="1">
      <alignment horizontal="right" vertical="center"/>
      <protection locked="0"/>
    </xf>
    <xf numFmtId="43" fontId="20" fillId="25" borderId="0" xfId="56" applyFont="1" applyFill="1"/>
    <xf numFmtId="43" fontId="20" fillId="18" borderId="0" xfId="56" applyFont="1" applyFill="1"/>
    <xf numFmtId="43" fontId="31" fillId="22" borderId="0" xfId="56" applyFont="1" applyFill="1"/>
    <xf numFmtId="0" fontId="31" fillId="3" borderId="9" xfId="0" applyFont="1" applyFill="1" applyBorder="1" applyAlignment="1">
      <alignment horizontal="left" wrapText="1"/>
    </xf>
    <xf numFmtId="0" fontId="31" fillId="3" borderId="10" xfId="0" applyFont="1" applyFill="1" applyBorder="1" applyAlignment="1">
      <alignment horizontal="left"/>
    </xf>
    <xf numFmtId="0" fontId="31" fillId="0" borderId="9" xfId="0" applyFont="1" applyBorder="1" applyAlignment="1">
      <alignment horizontal="left" vertical="center"/>
    </xf>
    <xf numFmtId="0" fontId="31" fillId="0" borderId="9" xfId="0" applyFont="1" applyBorder="1" applyAlignment="1">
      <alignment horizontal="center" vertical="center" wrapText="1"/>
    </xf>
    <xf numFmtId="0" fontId="31" fillId="0" borderId="9" xfId="0" applyFont="1" applyBorder="1" applyAlignment="1">
      <alignment horizontal="left" vertical="center"/>
    </xf>
    <xf numFmtId="0" fontId="31" fillId="0" borderId="10" xfId="0" applyFont="1" applyBorder="1" applyAlignment="1">
      <alignment horizontal="left" vertical="center"/>
    </xf>
    <xf numFmtId="3" fontId="31" fillId="0" borderId="2" xfId="0" applyNumberFormat="1" applyFont="1" applyBorder="1" applyAlignment="1">
      <alignment horizontal="center"/>
    </xf>
    <xf numFmtId="0" fontId="36" fillId="0" borderId="0" xfId="54" applyFont="1" applyAlignment="1">
      <alignment horizontal="center"/>
    </xf>
    <xf numFmtId="0" fontId="31" fillId="0" borderId="4" xfId="58" applyFont="1" applyBorder="1" applyAlignment="1">
      <alignment horizontal="center" wrapText="1"/>
    </xf>
    <xf numFmtId="0" fontId="35" fillId="0" borderId="0" xfId="54" applyFont="1" applyAlignment="1">
      <alignment horizontal="center"/>
    </xf>
    <xf numFmtId="0" fontId="36" fillId="0" borderId="0" xfId="54" applyFont="1" applyBorder="1" applyAlignment="1">
      <alignment horizontal="center"/>
    </xf>
    <xf numFmtId="0" fontId="36" fillId="0" borderId="4" xfId="54" applyFont="1" applyBorder="1" applyAlignment="1">
      <alignment horizontal="center"/>
    </xf>
    <xf numFmtId="0" fontId="35" fillId="0" borderId="0" xfId="54" applyFont="1" applyAlignment="1">
      <alignment horizontal="center" wrapText="1"/>
    </xf>
    <xf numFmtId="0" fontId="30" fillId="0" borderId="4" xfId="54" applyFont="1" applyBorder="1" applyAlignment="1">
      <alignment horizontal="left" wrapText="1"/>
    </xf>
    <xf numFmtId="0" fontId="37" fillId="0" borderId="0" xfId="54" applyFont="1" applyAlignment="1">
      <alignment horizontal="center"/>
    </xf>
    <xf numFmtId="0" fontId="37" fillId="0" borderId="0" xfId="54" applyFont="1" applyBorder="1" applyAlignment="1">
      <alignment horizontal="left"/>
    </xf>
    <xf numFmtId="0" fontId="36" fillId="0" borderId="9" xfId="54" applyFont="1" applyBorder="1" applyAlignment="1">
      <alignment horizontal="center" vertical="top" wrapText="1"/>
    </xf>
    <xf numFmtId="0" fontId="36" fillId="0" borderId="5" xfId="54" applyFont="1" applyBorder="1" applyAlignment="1">
      <alignment horizontal="center" vertical="top" wrapText="1"/>
    </xf>
    <xf numFmtId="0" fontId="36" fillId="0" borderId="10" xfId="54" applyFont="1" applyBorder="1" applyAlignment="1">
      <alignment horizontal="center" vertical="top" wrapText="1"/>
    </xf>
    <xf numFmtId="49" fontId="31" fillId="0" borderId="9" xfId="54" applyNumberFormat="1" applyFont="1" applyBorder="1" applyAlignment="1">
      <alignment horizontal="center" vertical="center" wrapText="1"/>
    </xf>
    <xf numFmtId="49" fontId="31" fillId="0" borderId="5" xfId="54" applyNumberFormat="1" applyFont="1" applyBorder="1" applyAlignment="1">
      <alignment horizontal="center" vertical="center" wrapText="1"/>
    </xf>
    <xf numFmtId="49" fontId="31" fillId="0" borderId="10" xfId="54" applyNumberFormat="1" applyFont="1" applyBorder="1" applyAlignment="1">
      <alignment horizontal="center" vertical="center" wrapText="1"/>
    </xf>
    <xf numFmtId="0" fontId="31" fillId="0" borderId="9" xfId="54" applyFont="1" applyBorder="1" applyAlignment="1">
      <alignment horizontal="center" vertical="center" wrapText="1"/>
    </xf>
    <xf numFmtId="0" fontId="31" fillId="0" borderId="5" xfId="54" applyFont="1" applyBorder="1" applyAlignment="1">
      <alignment horizontal="center" vertical="center" wrapText="1"/>
    </xf>
    <xf numFmtId="0" fontId="31" fillId="0" borderId="10" xfId="54" applyFont="1" applyBorder="1" applyAlignment="1">
      <alignment horizontal="center" vertical="center" wrapText="1"/>
    </xf>
    <xf numFmtId="0" fontId="31" fillId="0" borderId="7" xfId="54" applyFont="1" applyBorder="1" applyAlignment="1">
      <alignment horizontal="center" vertical="center" wrapText="1"/>
    </xf>
    <xf numFmtId="0" fontId="31" fillId="0" borderId="6" xfId="54" applyFont="1" applyBorder="1" applyAlignment="1">
      <alignment horizontal="center" vertical="center" wrapText="1"/>
    </xf>
    <xf numFmtId="0" fontId="31" fillId="0" borderId="14" xfId="54" applyFont="1" applyBorder="1" applyAlignment="1">
      <alignment horizontal="center" vertical="center" wrapText="1"/>
    </xf>
    <xf numFmtId="0" fontId="31" fillId="0" borderId="17" xfId="54" applyFont="1" applyBorder="1" applyAlignment="1">
      <alignment horizontal="center" vertical="center" wrapText="1"/>
    </xf>
    <xf numFmtId="0" fontId="31" fillId="0" borderId="0" xfId="54" applyFont="1" applyBorder="1" applyAlignment="1">
      <alignment horizontal="center" vertical="center" wrapText="1"/>
    </xf>
    <xf numFmtId="0" fontId="31" fillId="0" borderId="16" xfId="54" applyFont="1" applyBorder="1" applyAlignment="1">
      <alignment horizontal="center" vertical="center" wrapText="1"/>
    </xf>
    <xf numFmtId="0" fontId="31" fillId="0" borderId="13" xfId="54" applyFont="1" applyBorder="1" applyAlignment="1">
      <alignment horizontal="center" vertical="center" wrapText="1"/>
    </xf>
    <xf numFmtId="0" fontId="31" fillId="0" borderId="4" xfId="54" applyFont="1" applyBorder="1" applyAlignment="1">
      <alignment horizontal="center" vertical="center" wrapText="1"/>
    </xf>
    <xf numFmtId="0" fontId="31" fillId="0" borderId="15" xfId="54" applyFont="1" applyBorder="1" applyAlignment="1">
      <alignment horizontal="center" vertical="center" wrapText="1"/>
    </xf>
    <xf numFmtId="0" fontId="31" fillId="0" borderId="16" xfId="54" applyFont="1" applyBorder="1" applyAlignment="1">
      <alignment horizontal="right" vertical="top" wrapText="1"/>
    </xf>
    <xf numFmtId="0" fontId="36" fillId="0" borderId="0" xfId="54" applyFont="1" applyAlignment="1">
      <alignment horizontal="left"/>
    </xf>
    <xf numFmtId="4" fontId="21" fillId="0" borderId="4" xfId="54" applyNumberFormat="1" applyFont="1" applyBorder="1" applyAlignment="1">
      <alignment horizontal="center"/>
    </xf>
    <xf numFmtId="0" fontId="31" fillId="0" borderId="9" xfId="54" applyFont="1" applyBorder="1" applyAlignment="1">
      <alignment horizontal="center" vertical="top" wrapText="1"/>
    </xf>
    <xf numFmtId="0" fontId="31" fillId="0" borderId="5" xfId="54" applyFont="1" applyBorder="1" applyAlignment="1">
      <alignment horizontal="center" vertical="top" wrapText="1"/>
    </xf>
    <xf numFmtId="0" fontId="31" fillId="0" borderId="10" xfId="54" applyFont="1" applyBorder="1" applyAlignment="1">
      <alignment horizontal="center" vertical="top" wrapText="1"/>
    </xf>
    <xf numFmtId="0" fontId="36" fillId="0" borderId="4" xfId="54" applyFont="1" applyBorder="1" applyAlignment="1">
      <alignment horizontal="left"/>
    </xf>
    <xf numFmtId="0" fontId="36" fillId="0" borderId="0" xfId="54" applyFont="1" applyAlignment="1">
      <alignment horizontal="left" wrapText="1"/>
    </xf>
    <xf numFmtId="0" fontId="30" fillId="0" borderId="4" xfId="54" applyFont="1" applyBorder="1" applyAlignment="1">
      <alignment horizontal="left"/>
    </xf>
    <xf numFmtId="2" fontId="30" fillId="0" borderId="2" xfId="33" applyNumberFormat="1" applyFont="1" applyBorder="1" applyAlignment="1" applyProtection="1">
      <alignment horizontal="center" vertical="center" wrapText="1"/>
    </xf>
    <xf numFmtId="2" fontId="30" fillId="0" borderId="2" xfId="33" applyNumberFormat="1" applyFont="1" applyFill="1" applyBorder="1" applyAlignment="1" applyProtection="1">
      <alignment horizontal="center" vertical="center" wrapText="1"/>
      <protection locked="0"/>
    </xf>
    <xf numFmtId="2" fontId="30" fillId="0" borderId="9" xfId="33" applyNumberFormat="1" applyFont="1" applyBorder="1" applyAlignment="1" applyProtection="1">
      <alignment horizontal="center" vertical="center" wrapText="1"/>
      <protection locked="0"/>
    </xf>
    <xf numFmtId="2" fontId="30" fillId="0" borderId="5" xfId="33" applyNumberFormat="1" applyFont="1" applyBorder="1" applyAlignment="1" applyProtection="1">
      <alignment horizontal="center" vertical="center" wrapText="1"/>
      <protection locked="0"/>
    </xf>
    <xf numFmtId="2" fontId="30" fillId="0" borderId="10" xfId="33" applyNumberFormat="1" applyFont="1" applyBorder="1" applyAlignment="1" applyProtection="1">
      <alignment horizontal="center" vertical="center" wrapText="1"/>
      <protection locked="0"/>
    </xf>
    <xf numFmtId="0" fontId="31" fillId="0" borderId="0" xfId="57" applyFont="1" applyAlignment="1">
      <alignment horizontal="left"/>
    </xf>
    <xf numFmtId="0" fontId="42" fillId="0" borderId="0" xfId="32" applyFont="1" applyAlignment="1">
      <alignment horizontal="center" vertical="center"/>
    </xf>
    <xf numFmtId="0" fontId="20" fillId="0" borderId="0" xfId="33" applyFont="1" applyAlignment="1">
      <alignment horizontal="center" vertical="center" wrapText="1"/>
    </xf>
    <xf numFmtId="0" fontId="20" fillId="0" borderId="0" xfId="32" applyFont="1" applyAlignment="1" applyProtection="1">
      <alignment horizontal="center" vertical="center" wrapText="1"/>
      <protection locked="0"/>
    </xf>
    <xf numFmtId="0" fontId="20" fillId="0" borderId="0" xfId="32" applyFont="1" applyAlignment="1" applyProtection="1">
      <alignment horizontal="center" vertical="center"/>
      <protection locked="0"/>
    </xf>
    <xf numFmtId="0" fontId="31" fillId="0" borderId="4" xfId="33" applyFont="1" applyBorder="1" applyAlignment="1">
      <alignment horizontal="right"/>
    </xf>
    <xf numFmtId="2" fontId="31" fillId="0" borderId="12" xfId="15" applyNumberFormat="1" applyFont="1" applyFill="1" applyBorder="1" applyAlignment="1" applyProtection="1">
      <alignment horizontal="center" vertical="center"/>
      <protection locked="0"/>
    </xf>
    <xf numFmtId="2" fontId="31" fillId="0" borderId="48" xfId="15" applyNumberFormat="1" applyFont="1" applyFill="1" applyBorder="1" applyAlignment="1" applyProtection="1">
      <alignment horizontal="center" vertical="center"/>
      <protection locked="0"/>
    </xf>
    <xf numFmtId="0" fontId="30" fillId="0" borderId="3" xfId="15" applyFont="1" applyFill="1" applyBorder="1" applyAlignment="1">
      <alignment horizontal="center"/>
    </xf>
    <xf numFmtId="14" fontId="30" fillId="0" borderId="57" xfId="15" applyNumberFormat="1" applyFont="1" applyFill="1" applyBorder="1" applyAlignment="1" applyProtection="1">
      <alignment horizontal="center" vertical="center" wrapText="1"/>
      <protection locked="0"/>
    </xf>
    <xf numFmtId="14" fontId="30" fillId="0" borderId="58" xfId="15" applyNumberFormat="1" applyFont="1" applyFill="1" applyBorder="1" applyAlignment="1" applyProtection="1">
      <alignment horizontal="center" vertical="center" wrapText="1"/>
      <protection locked="0"/>
    </xf>
    <xf numFmtId="0" fontId="30" fillId="0" borderId="32" xfId="15" applyFont="1" applyFill="1" applyBorder="1" applyAlignment="1" applyProtection="1">
      <alignment horizontal="center" vertical="center" wrapText="1"/>
      <protection locked="0"/>
    </xf>
    <xf numFmtId="0" fontId="30" fillId="0" borderId="21" xfId="15" applyFont="1" applyFill="1" applyBorder="1" applyAlignment="1" applyProtection="1">
      <alignment horizontal="center" vertical="center" wrapText="1"/>
      <protection locked="0"/>
    </xf>
    <xf numFmtId="2" fontId="31" fillId="0" borderId="8" xfId="15" applyNumberFormat="1" applyFont="1" applyFill="1" applyBorder="1" applyAlignment="1" applyProtection="1">
      <alignment horizontal="center" vertical="center"/>
      <protection locked="0"/>
    </xf>
    <xf numFmtId="2" fontId="31" fillId="0" borderId="44" xfId="15" applyNumberFormat="1" applyFont="1" applyFill="1" applyBorder="1" applyAlignment="1" applyProtection="1">
      <alignment horizontal="center" vertical="center"/>
      <protection locked="0"/>
    </xf>
    <xf numFmtId="0" fontId="30" fillId="0" borderId="32" xfId="35" applyFont="1" applyFill="1" applyBorder="1" applyAlignment="1" applyProtection="1">
      <alignment horizontal="center" vertical="center" wrapText="1"/>
      <protection locked="0"/>
    </xf>
    <xf numFmtId="0" fontId="30" fillId="0" borderId="21" xfId="35" applyFont="1" applyFill="1" applyBorder="1" applyAlignment="1" applyProtection="1">
      <alignment horizontal="center" vertical="center" wrapText="1"/>
      <protection locked="0"/>
    </xf>
    <xf numFmtId="2" fontId="31" fillId="0" borderId="41" xfId="15" applyNumberFormat="1" applyFont="1" applyFill="1" applyBorder="1" applyAlignment="1" applyProtection="1">
      <alignment horizontal="center" vertical="center"/>
      <protection locked="0"/>
    </xf>
    <xf numFmtId="2" fontId="31" fillId="0" borderId="42" xfId="15" applyNumberFormat="1" applyFont="1" applyFill="1" applyBorder="1" applyAlignment="1" applyProtection="1">
      <alignment horizontal="center" vertical="center"/>
      <protection locked="0"/>
    </xf>
    <xf numFmtId="2" fontId="30" fillId="0" borderId="22" xfId="15" applyNumberFormat="1" applyFont="1" applyFill="1" applyBorder="1" applyAlignment="1" applyProtection="1">
      <alignment horizontal="center" vertical="center"/>
      <protection locked="0"/>
    </xf>
    <xf numFmtId="2" fontId="30" fillId="0" borderId="23" xfId="15" applyNumberFormat="1" applyFont="1" applyFill="1" applyBorder="1" applyAlignment="1" applyProtection="1">
      <alignment horizontal="center" vertical="center"/>
      <protection locked="0"/>
    </xf>
    <xf numFmtId="0" fontId="30" fillId="0" borderId="32" xfId="15" applyFont="1" applyFill="1" applyBorder="1" applyAlignment="1" applyProtection="1">
      <alignment horizontal="center" vertical="center"/>
    </xf>
    <xf numFmtId="0" fontId="30" fillId="0" borderId="21" xfId="15" applyFont="1" applyFill="1" applyBorder="1" applyAlignment="1" applyProtection="1">
      <alignment horizontal="center" vertical="center"/>
    </xf>
    <xf numFmtId="2" fontId="30" fillId="0" borderId="19" xfId="15" applyNumberFormat="1" applyFont="1" applyFill="1" applyBorder="1" applyAlignment="1" applyProtection="1">
      <alignment horizontal="center" vertical="center"/>
      <protection locked="0"/>
    </xf>
    <xf numFmtId="2" fontId="30" fillId="0" borderId="33" xfId="15" applyNumberFormat="1" applyFont="1" applyFill="1" applyBorder="1" applyAlignment="1" applyProtection="1">
      <alignment horizontal="center" vertical="center"/>
      <protection locked="0"/>
    </xf>
    <xf numFmtId="2" fontId="31" fillId="0" borderId="52" xfId="15" applyNumberFormat="1" applyFont="1" applyFill="1" applyBorder="1" applyAlignment="1" applyProtection="1">
      <alignment horizontal="center" vertical="center"/>
      <protection locked="0"/>
    </xf>
    <xf numFmtId="2" fontId="31" fillId="0" borderId="29" xfId="0" applyNumberFormat="1" applyFont="1" applyFill="1" applyBorder="1" applyAlignment="1">
      <alignment horizontal="center" vertical="center"/>
    </xf>
    <xf numFmtId="14" fontId="30" fillId="0" borderId="37" xfId="15" applyNumberFormat="1" applyFont="1" applyFill="1" applyBorder="1" applyAlignment="1" applyProtection="1">
      <alignment horizontal="center" vertical="center" wrapText="1"/>
      <protection locked="0"/>
    </xf>
    <xf numFmtId="14" fontId="30" fillId="0" borderId="38" xfId="15" applyNumberFormat="1" applyFont="1" applyFill="1" applyBorder="1" applyAlignment="1" applyProtection="1">
      <alignment horizontal="center" vertical="center" wrapText="1"/>
      <protection locked="0"/>
    </xf>
    <xf numFmtId="2" fontId="30" fillId="0" borderId="22" xfId="15" applyNumberFormat="1" applyFont="1" applyFill="1" applyBorder="1" applyAlignment="1" applyProtection="1">
      <alignment horizontal="center" vertical="center" wrapText="1"/>
      <protection locked="0"/>
    </xf>
    <xf numFmtId="2" fontId="30" fillId="0" borderId="23" xfId="15" applyNumberFormat="1" applyFont="1" applyFill="1" applyBorder="1" applyAlignment="1" applyProtection="1">
      <alignment horizontal="center" vertical="center" wrapText="1"/>
      <protection locked="0"/>
    </xf>
    <xf numFmtId="2" fontId="31" fillId="0" borderId="11" xfId="15" applyNumberFormat="1" applyFont="1" applyFill="1" applyBorder="1" applyAlignment="1" applyProtection="1">
      <alignment horizontal="center" vertical="center" wrapText="1"/>
      <protection locked="0"/>
    </xf>
    <xf numFmtId="2" fontId="31" fillId="0" borderId="46" xfId="15" applyNumberFormat="1" applyFont="1" applyFill="1" applyBorder="1" applyAlignment="1" applyProtection="1">
      <alignment horizontal="center" vertical="center" wrapText="1"/>
      <protection locked="0"/>
    </xf>
    <xf numFmtId="0" fontId="31" fillId="0" borderId="32" xfId="35" applyFont="1" applyFill="1" applyBorder="1" applyAlignment="1" applyProtection="1">
      <alignment horizontal="center" vertical="center" wrapText="1"/>
      <protection locked="0"/>
    </xf>
    <xf numFmtId="0" fontId="31" fillId="0" borderId="21" xfId="35" applyFont="1" applyFill="1" applyBorder="1" applyAlignment="1" applyProtection="1">
      <alignment horizontal="center" vertical="center" wrapText="1"/>
      <protection locked="0"/>
    </xf>
    <xf numFmtId="0" fontId="30" fillId="0" borderId="32" xfId="31" applyFont="1" applyFill="1" applyBorder="1" applyAlignment="1" applyProtection="1">
      <alignment horizontal="center" vertical="center" wrapText="1"/>
      <protection locked="0"/>
    </xf>
    <xf numFmtId="0" fontId="30" fillId="0" borderId="21" xfId="31" applyFont="1" applyFill="1" applyBorder="1" applyAlignment="1" applyProtection="1">
      <alignment horizontal="center" vertical="center" wrapText="1"/>
      <protection locked="0"/>
    </xf>
    <xf numFmtId="0" fontId="30" fillId="0" borderId="0" xfId="30" applyFont="1" applyFill="1" applyBorder="1" applyAlignment="1" applyProtection="1">
      <alignment horizontal="left"/>
    </xf>
    <xf numFmtId="0" fontId="31" fillId="0" borderId="0" xfId="15" applyFont="1" applyFill="1" applyAlignment="1">
      <alignment horizontal="center"/>
    </xf>
    <xf numFmtId="0" fontId="43" fillId="0" borderId="0" xfId="15" applyFont="1" applyFill="1" applyAlignment="1" applyProtection="1">
      <alignment horizontal="center" vertical="center"/>
    </xf>
    <xf numFmtId="0" fontId="31" fillId="0" borderId="0" xfId="15" applyFont="1" applyFill="1" applyAlignment="1" applyProtection="1">
      <alignment horizontal="center" vertical="center"/>
    </xf>
    <xf numFmtId="0" fontId="30" fillId="0" borderId="0" xfId="15" applyFont="1" applyFill="1" applyAlignment="1" applyProtection="1">
      <alignment horizontal="center" vertical="center" wrapText="1"/>
      <protection locked="0"/>
    </xf>
    <xf numFmtId="14" fontId="30" fillId="0" borderId="0" xfId="15" applyNumberFormat="1" applyFont="1" applyFill="1" applyAlignment="1">
      <alignment horizontal="center"/>
    </xf>
    <xf numFmtId="2" fontId="31" fillId="0" borderId="53" xfId="0" applyNumberFormat="1" applyFont="1" applyFill="1" applyBorder="1" applyAlignment="1">
      <alignment horizontal="center" vertical="center"/>
    </xf>
    <xf numFmtId="0" fontId="31" fillId="0" borderId="0" xfId="15" applyFont="1" applyFill="1" applyAlignment="1" applyProtection="1">
      <alignment horizontal="center" vertical="center" wrapText="1"/>
      <protection locked="0"/>
    </xf>
    <xf numFmtId="0" fontId="30" fillId="0" borderId="60" xfId="0" applyFont="1" applyBorder="1" applyAlignment="1" applyProtection="1">
      <alignment horizontal="left" wrapText="1"/>
    </xf>
    <xf numFmtId="0" fontId="30" fillId="0" borderId="5" xfId="0" applyFont="1" applyBorder="1" applyAlignment="1" applyProtection="1">
      <alignment horizontal="left" wrapText="1"/>
    </xf>
    <xf numFmtId="0" fontId="30" fillId="0" borderId="10" xfId="0" applyFont="1" applyBorder="1" applyAlignment="1" applyProtection="1">
      <alignment horizontal="left" wrapText="1"/>
    </xf>
    <xf numFmtId="0" fontId="30" fillId="16" borderId="0" xfId="0" applyFont="1" applyFill="1" applyAlignment="1">
      <alignment horizontal="center" vertical="center" wrapText="1"/>
    </xf>
    <xf numFmtId="0" fontId="30" fillId="15" borderId="36" xfId="0" applyFont="1" applyFill="1" applyBorder="1" applyAlignment="1">
      <alignment horizontal="left" wrapText="1"/>
    </xf>
    <xf numFmtId="0" fontId="30" fillId="15" borderId="37" xfId="0" applyFont="1" applyFill="1" applyBorder="1" applyAlignment="1">
      <alignment horizontal="left" wrapText="1"/>
    </xf>
    <xf numFmtId="0" fontId="30" fillId="0" borderId="60" xfId="0" applyFont="1" applyBorder="1" applyAlignment="1">
      <alignment horizontal="left" vertical="center"/>
    </xf>
    <xf numFmtId="0" fontId="30" fillId="0" borderId="5" xfId="0" applyFont="1" applyBorder="1" applyAlignment="1">
      <alignment horizontal="left" vertical="center"/>
    </xf>
    <xf numFmtId="0" fontId="30" fillId="0" borderId="10" xfId="0" applyFont="1" applyBorder="1" applyAlignment="1">
      <alignment horizontal="left" vertical="center"/>
    </xf>
    <xf numFmtId="0" fontId="31" fillId="0" borderId="55" xfId="0" applyFont="1" applyBorder="1" applyAlignment="1">
      <alignment horizontal="left"/>
    </xf>
    <xf numFmtId="0" fontId="31" fillId="0" borderId="41" xfId="0" applyFont="1" applyBorder="1" applyAlignment="1">
      <alignment horizontal="left"/>
    </xf>
    <xf numFmtId="0" fontId="30" fillId="15" borderId="27" xfId="0" applyFont="1" applyFill="1" applyBorder="1" applyAlignment="1">
      <alignment horizontal="left" vertical="center" wrapText="1"/>
    </xf>
    <xf numFmtId="0" fontId="30" fillId="15" borderId="28" xfId="0" applyFont="1" applyFill="1" applyBorder="1" applyAlignment="1">
      <alignment horizontal="left" vertical="center" wrapText="1"/>
    </xf>
    <xf numFmtId="0" fontId="30" fillId="15" borderId="53" xfId="0" applyFont="1" applyFill="1" applyBorder="1" applyAlignment="1">
      <alignment horizontal="left" vertical="center" wrapText="1"/>
    </xf>
    <xf numFmtId="49" fontId="31" fillId="0" borderId="9" xfId="0" applyNumberFormat="1" applyFont="1" applyFill="1" applyBorder="1" applyAlignment="1" applyProtection="1">
      <alignment horizontal="center" vertical="top" wrapText="1"/>
      <protection locked="0"/>
    </xf>
    <xf numFmtId="49" fontId="31" fillId="0" borderId="10" xfId="0" applyNumberFormat="1" applyFont="1" applyFill="1" applyBorder="1" applyAlignment="1" applyProtection="1">
      <alignment horizontal="center" vertical="top" wrapText="1"/>
      <protection locked="0"/>
    </xf>
    <xf numFmtId="0" fontId="30" fillId="0" borderId="39" xfId="0" applyFont="1" applyBorder="1" applyAlignment="1">
      <alignment horizontal="left"/>
    </xf>
    <xf numFmtId="0" fontId="30" fillId="0" borderId="2" xfId="0" applyFont="1" applyBorder="1" applyAlignment="1">
      <alignment horizontal="left"/>
    </xf>
    <xf numFmtId="0" fontId="30" fillId="0" borderId="60" xfId="0" applyFont="1" applyBorder="1" applyAlignment="1">
      <alignment horizontal="left"/>
    </xf>
    <xf numFmtId="0" fontId="30" fillId="0" borderId="5" xfId="0" applyFont="1" applyBorder="1" applyAlignment="1">
      <alignment horizontal="left"/>
    </xf>
    <xf numFmtId="0" fontId="30" fillId="0" borderId="61" xfId="0" applyFont="1" applyBorder="1" applyAlignment="1">
      <alignment horizontal="left"/>
    </xf>
    <xf numFmtId="0" fontId="31" fillId="0" borderId="9" xfId="0" applyFont="1" applyBorder="1" applyAlignment="1">
      <alignment horizontal="center" vertical="top" wrapText="1"/>
    </xf>
    <xf numFmtId="0" fontId="31" fillId="0" borderId="5" xfId="0" applyFont="1" applyBorder="1" applyAlignment="1">
      <alignment horizontal="center" vertical="top" wrapText="1"/>
    </xf>
    <xf numFmtId="0" fontId="31" fillId="0" borderId="10" xfId="0" applyFont="1" applyBorder="1" applyAlignment="1">
      <alignment horizontal="center" vertical="top" wrapText="1"/>
    </xf>
    <xf numFmtId="0" fontId="30" fillId="0" borderId="40" xfId="0" applyFont="1" applyBorder="1" applyAlignment="1">
      <alignment horizontal="left"/>
    </xf>
    <xf numFmtId="0" fontId="30" fillId="0" borderId="39" xfId="0" applyFont="1" applyBorder="1" applyAlignment="1" applyProtection="1">
      <alignment horizontal="left"/>
    </xf>
    <xf numFmtId="0" fontId="30" fillId="0" borderId="2" xfId="0" applyFont="1" applyBorder="1" applyAlignment="1" applyProtection="1">
      <alignment horizontal="left"/>
    </xf>
    <xf numFmtId="0" fontId="30" fillId="0" borderId="40" xfId="0" applyFont="1" applyBorder="1" applyAlignment="1" applyProtection="1">
      <alignment horizontal="left"/>
    </xf>
    <xf numFmtId="0" fontId="29" fillId="0" borderId="2" xfId="0" applyFont="1" applyBorder="1" applyAlignment="1" applyProtection="1">
      <alignment horizontal="center" wrapText="1"/>
    </xf>
    <xf numFmtId="0" fontId="31" fillId="0" borderId="9" xfId="0" applyFont="1" applyBorder="1" applyAlignment="1" applyProtection="1">
      <alignment horizontal="center" vertical="top" wrapText="1"/>
      <protection locked="0"/>
    </xf>
    <xf numFmtId="0" fontId="31" fillId="0" borderId="5" xfId="0" applyFont="1" applyBorder="1" applyAlignment="1" applyProtection="1">
      <alignment horizontal="center" vertical="top" wrapText="1"/>
      <protection locked="0"/>
    </xf>
    <xf numFmtId="0" fontId="31" fillId="0" borderId="10" xfId="0" applyFont="1" applyBorder="1" applyAlignment="1" applyProtection="1">
      <alignment horizontal="center" vertical="top" wrapText="1"/>
      <protection locked="0"/>
    </xf>
    <xf numFmtId="0" fontId="30" fillId="0" borderId="27" xfId="0" applyFont="1" applyBorder="1" applyAlignment="1">
      <alignment horizontal="left" vertical="center" wrapText="1"/>
    </xf>
    <xf numFmtId="0" fontId="30" fillId="0" borderId="28" xfId="0" applyFont="1" applyBorder="1" applyAlignment="1">
      <alignment horizontal="left" vertical="center" wrapText="1"/>
    </xf>
    <xf numFmtId="0" fontId="30" fillId="0" borderId="53" xfId="0" applyFont="1" applyBorder="1" applyAlignment="1">
      <alignment horizontal="left" vertical="center" wrapText="1"/>
    </xf>
    <xf numFmtId="0" fontId="71" fillId="0" borderId="39" xfId="0" applyFont="1" applyBorder="1" applyAlignment="1">
      <alignment horizontal="left" vertical="center"/>
    </xf>
    <xf numFmtId="0" fontId="71" fillId="0" borderId="2" xfId="0" applyFont="1" applyBorder="1" applyAlignment="1">
      <alignment horizontal="left" vertical="center"/>
    </xf>
    <xf numFmtId="0" fontId="71" fillId="0" borderId="40" xfId="0" applyFont="1" applyBorder="1" applyAlignment="1">
      <alignment horizontal="left" vertical="center"/>
    </xf>
    <xf numFmtId="49" fontId="34" fillId="0" borderId="2" xfId="0" applyNumberFormat="1" applyFont="1" applyBorder="1" applyAlignment="1">
      <alignment horizontal="center" vertical="center" wrapText="1"/>
    </xf>
    <xf numFmtId="0" fontId="31" fillId="0" borderId="2" xfId="0" applyFont="1" applyBorder="1" applyAlignment="1" applyProtection="1">
      <alignment horizontal="center" vertical="center" wrapText="1"/>
      <protection locked="0"/>
    </xf>
    <xf numFmtId="0" fontId="30" fillId="0" borderId="55" xfId="0" applyFont="1" applyBorder="1" applyAlignment="1">
      <alignment horizontal="left" vertical="center"/>
    </xf>
    <xf numFmtId="0" fontId="30" fillId="0" borderId="41" xfId="0" applyFont="1" applyBorder="1" applyAlignment="1">
      <alignment horizontal="left" vertical="center"/>
    </xf>
    <xf numFmtId="0" fontId="30" fillId="0" borderId="55" xfId="0" applyFont="1" applyBorder="1" applyAlignment="1">
      <alignment horizontal="left"/>
    </xf>
    <xf numFmtId="0" fontId="30" fillId="0" borderId="41" xfId="0" applyFont="1" applyBorder="1" applyAlignment="1">
      <alignment horizontal="left"/>
    </xf>
    <xf numFmtId="0" fontId="30" fillId="0" borderId="60" xfId="0" applyFont="1" applyBorder="1" applyAlignment="1">
      <alignment horizontal="left" vertical="top" wrapText="1"/>
    </xf>
    <xf numFmtId="0" fontId="30" fillId="0" borderId="5" xfId="0" applyFont="1" applyBorder="1" applyAlignment="1">
      <alignment horizontal="left" vertical="top" wrapText="1"/>
    </xf>
    <xf numFmtId="0" fontId="30" fillId="0" borderId="10" xfId="0" applyFont="1" applyBorder="1" applyAlignment="1">
      <alignment horizontal="left" vertical="top" wrapText="1"/>
    </xf>
    <xf numFmtId="0" fontId="30" fillId="0" borderId="61" xfId="0" applyFont="1" applyBorder="1" applyAlignment="1">
      <alignment horizontal="left"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21" fillId="16" borderId="0" xfId="0" applyFont="1" applyFill="1" applyAlignment="1">
      <alignment horizontal="center" vertical="center" wrapText="1"/>
    </xf>
    <xf numFmtId="0" fontId="21" fillId="16" borderId="0" xfId="0" applyFont="1" applyFill="1" applyAlignment="1">
      <alignment horizontal="center" vertical="center"/>
    </xf>
    <xf numFmtId="0" fontId="21" fillId="15" borderId="27" xfId="0" applyFont="1" applyFill="1" applyBorder="1" applyAlignment="1">
      <alignment horizontal="left" wrapText="1"/>
    </xf>
    <xf numFmtId="0" fontId="21" fillId="15" borderId="28" xfId="0" applyFont="1" applyFill="1" applyBorder="1" applyAlignment="1">
      <alignment horizontal="left" wrapText="1"/>
    </xf>
    <xf numFmtId="0" fontId="21" fillId="15" borderId="53" xfId="0" applyFont="1" applyFill="1" applyBorder="1" applyAlignment="1">
      <alignment horizontal="left" wrapText="1"/>
    </xf>
    <xf numFmtId="0" fontId="30" fillId="0" borderId="60" xfId="0" applyFont="1" applyBorder="1" applyAlignment="1">
      <alignment horizontal="left" wrapText="1"/>
    </xf>
    <xf numFmtId="0" fontId="30" fillId="0" borderId="5" xfId="0" applyFont="1" applyBorder="1" applyAlignment="1">
      <alignment horizontal="left" wrapText="1"/>
    </xf>
    <xf numFmtId="0" fontId="30" fillId="0" borderId="61" xfId="0" applyFont="1" applyBorder="1" applyAlignment="1">
      <alignment horizontal="left" wrapText="1"/>
    </xf>
    <xf numFmtId="0" fontId="31" fillId="0" borderId="2" xfId="0" applyFont="1" applyBorder="1" applyAlignment="1">
      <alignment horizontal="center" vertical="center"/>
    </xf>
    <xf numFmtId="0" fontId="31" fillId="0" borderId="9" xfId="0" applyFont="1" applyBorder="1" applyAlignment="1" applyProtection="1">
      <alignment horizontal="left"/>
      <protection locked="0"/>
    </xf>
    <xf numFmtId="0" fontId="31" fillId="0" borderId="10" xfId="0" applyFont="1" applyBorder="1" applyAlignment="1" applyProtection="1">
      <alignment horizontal="left"/>
      <protection locked="0"/>
    </xf>
    <xf numFmtId="0" fontId="31" fillId="0" borderId="9" xfId="0" applyFont="1" applyBorder="1" applyAlignment="1">
      <alignment horizontal="left"/>
    </xf>
    <xf numFmtId="0" fontId="31" fillId="0" borderId="5" xfId="0" applyFont="1" applyBorder="1" applyAlignment="1">
      <alignment horizontal="left"/>
    </xf>
    <xf numFmtId="0" fontId="31" fillId="0" borderId="5" xfId="0" applyFont="1" applyBorder="1" applyAlignment="1" applyProtection="1">
      <alignment horizontal="left"/>
      <protection locked="0"/>
    </xf>
    <xf numFmtId="0" fontId="31" fillId="0" borderId="9" xfId="0" applyFont="1" applyBorder="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0" fillId="0" borderId="60" xfId="0" applyFont="1" applyBorder="1" applyAlignment="1">
      <alignment horizontal="left" vertical="center" wrapText="1"/>
    </xf>
    <xf numFmtId="0" fontId="30" fillId="0" borderId="5" xfId="0" applyFont="1" applyBorder="1" applyAlignment="1">
      <alignment horizontal="left" vertical="center" wrapText="1"/>
    </xf>
    <xf numFmtId="0" fontId="30" fillId="0" borderId="10" xfId="0" applyFont="1" applyBorder="1" applyAlignment="1">
      <alignment horizontal="left" vertical="center" wrapText="1"/>
    </xf>
    <xf numFmtId="0" fontId="31" fillId="0" borderId="9" xfId="0" applyFont="1" applyBorder="1" applyAlignment="1">
      <alignment horizontal="center" vertical="center" wrapText="1"/>
    </xf>
    <xf numFmtId="0" fontId="31" fillId="0" borderId="5" xfId="0" applyFont="1" applyBorder="1" applyAlignment="1">
      <alignment horizontal="center" vertical="center" wrapText="1"/>
    </xf>
    <xf numFmtId="3" fontId="31" fillId="0" borderId="9" xfId="0" applyNumberFormat="1" applyFont="1" applyBorder="1" applyAlignment="1" applyProtection="1">
      <alignment horizontal="center" vertical="top" wrapText="1"/>
      <protection locked="0"/>
    </xf>
    <xf numFmtId="3" fontId="31" fillId="0" borderId="5" xfId="0" applyNumberFormat="1" applyFont="1" applyBorder="1" applyAlignment="1" applyProtection="1">
      <alignment horizontal="center" vertical="top" wrapText="1"/>
      <protection locked="0"/>
    </xf>
    <xf numFmtId="0" fontId="31" fillId="4" borderId="9"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31" fillId="4" borderId="10" xfId="0" applyFont="1" applyFill="1" applyBorder="1" applyAlignment="1">
      <alignment horizontal="center" vertical="center" wrapText="1"/>
    </xf>
    <xf numFmtId="0" fontId="31" fillId="0" borderId="9" xfId="0" applyFont="1" applyBorder="1" applyAlignment="1">
      <alignment horizontal="left" wrapText="1"/>
    </xf>
    <xf numFmtId="0" fontId="31" fillId="0" borderId="10" xfId="0" applyFont="1" applyBorder="1" applyAlignment="1">
      <alignment horizontal="left" wrapText="1"/>
    </xf>
    <xf numFmtId="0" fontId="71" fillId="0" borderId="60" xfId="0" applyFont="1" applyBorder="1" applyAlignment="1">
      <alignment horizontal="left"/>
    </xf>
    <xf numFmtId="0" fontId="71" fillId="0" borderId="5" xfId="0" applyFont="1" applyBorder="1" applyAlignment="1">
      <alignment horizontal="left"/>
    </xf>
    <xf numFmtId="0" fontId="71" fillId="0" borderId="61" xfId="0" applyFont="1" applyBorder="1" applyAlignment="1">
      <alignment horizontal="left"/>
    </xf>
    <xf numFmtId="49" fontId="34" fillId="0" borderId="9" xfId="0" applyNumberFormat="1" applyFont="1" applyBorder="1" applyAlignment="1">
      <alignment horizontal="center" vertical="center" wrapText="1"/>
    </xf>
    <xf numFmtId="49" fontId="34" fillId="0" borderId="5" xfId="0" applyNumberFormat="1" applyFont="1" applyBorder="1" applyAlignment="1">
      <alignment horizontal="center" vertical="center" wrapText="1"/>
    </xf>
    <xf numFmtId="49" fontId="34" fillId="0" borderId="10" xfId="0" applyNumberFormat="1" applyFont="1" applyBorder="1" applyAlignment="1">
      <alignment horizontal="center" vertical="center" wrapText="1"/>
    </xf>
    <xf numFmtId="0" fontId="31" fillId="4" borderId="9" xfId="0" applyFont="1" applyFill="1" applyBorder="1" applyAlignment="1" applyProtection="1">
      <alignment horizontal="left" vertical="center" wrapText="1"/>
      <protection locked="0"/>
    </xf>
    <xf numFmtId="0" fontId="31" fillId="4" borderId="5" xfId="0" applyFont="1" applyFill="1" applyBorder="1" applyAlignment="1" applyProtection="1">
      <alignment horizontal="left" vertical="center" wrapText="1"/>
      <protection locked="0"/>
    </xf>
    <xf numFmtId="0" fontId="31" fillId="4" borderId="10" xfId="0" applyFont="1" applyFill="1" applyBorder="1" applyAlignment="1" applyProtection="1">
      <alignment horizontal="left" vertical="center" wrapText="1"/>
      <protection locked="0"/>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1" fillId="3" borderId="9" xfId="0" applyFont="1" applyFill="1" applyBorder="1" applyAlignment="1">
      <alignment horizontal="left" wrapText="1"/>
    </xf>
    <xf numFmtId="0" fontId="31" fillId="3" borderId="10" xfId="0" applyFont="1" applyFill="1" applyBorder="1" applyAlignment="1">
      <alignment horizontal="left"/>
    </xf>
    <xf numFmtId="0" fontId="30" fillId="0" borderId="61" xfId="0" applyFont="1" applyBorder="1" applyAlignment="1">
      <alignment horizontal="left" vertical="center" wrapText="1"/>
    </xf>
    <xf numFmtId="0" fontId="30" fillId="0" borderId="30" xfId="0" applyFont="1" applyBorder="1" applyAlignment="1">
      <alignment horizontal="left" vertical="center" wrapText="1"/>
    </xf>
    <xf numFmtId="0" fontId="30" fillId="0" borderId="25" xfId="0" applyFont="1" applyBorder="1" applyAlignment="1">
      <alignment horizontal="left" vertical="center" wrapText="1"/>
    </xf>
    <xf numFmtId="0" fontId="30" fillId="0" borderId="26" xfId="0" applyFont="1" applyBorder="1" applyAlignment="1">
      <alignment horizontal="left" vertical="center" wrapText="1"/>
    </xf>
    <xf numFmtId="0" fontId="21" fillId="15" borderId="27" xfId="0" applyFont="1" applyFill="1" applyBorder="1" applyAlignment="1">
      <alignment horizontal="left"/>
    </xf>
    <xf numFmtId="0" fontId="21" fillId="15" borderId="28" xfId="0" applyFont="1" applyFill="1" applyBorder="1" applyAlignment="1">
      <alignment horizontal="left"/>
    </xf>
    <xf numFmtId="0" fontId="21" fillId="15" borderId="53" xfId="0" applyFont="1" applyFill="1" applyBorder="1" applyAlignment="1">
      <alignment horizontal="left"/>
    </xf>
    <xf numFmtId="0" fontId="21" fillId="0" borderId="27" xfId="0" applyFont="1" applyBorder="1" applyAlignment="1">
      <alignment horizontal="left" wrapText="1"/>
    </xf>
    <xf numFmtId="0" fontId="21" fillId="0" borderId="28" xfId="0" applyFont="1" applyBorder="1" applyAlignment="1">
      <alignment horizontal="left" wrapText="1"/>
    </xf>
    <xf numFmtId="0" fontId="21" fillId="0" borderId="53" xfId="0" applyFont="1" applyBorder="1" applyAlignment="1">
      <alignment horizontal="left" wrapText="1"/>
    </xf>
    <xf numFmtId="49" fontId="31" fillId="0" borderId="9" xfId="0" applyNumberFormat="1" applyFont="1" applyFill="1" applyBorder="1" applyAlignment="1" applyProtection="1">
      <alignment horizontal="left" vertical="center" wrapText="1"/>
      <protection locked="0"/>
    </xf>
    <xf numFmtId="49" fontId="31" fillId="0" borderId="10" xfId="0" applyNumberFormat="1" applyFont="1" applyFill="1" applyBorder="1" applyAlignment="1" applyProtection="1">
      <alignment horizontal="left" vertical="center" wrapText="1"/>
      <protection locked="0"/>
    </xf>
    <xf numFmtId="49" fontId="31" fillId="0" borderId="9" xfId="0" applyNumberFormat="1" applyFont="1" applyBorder="1" applyAlignment="1" applyProtection="1">
      <alignment horizontal="left" vertical="center" wrapText="1"/>
      <protection locked="0"/>
    </xf>
    <xf numFmtId="49" fontId="31" fillId="0" borderId="10" xfId="0" applyNumberFormat="1" applyFont="1" applyBorder="1" applyAlignment="1" applyProtection="1">
      <alignment horizontal="left" vertical="center" wrapText="1"/>
      <protection locked="0"/>
    </xf>
    <xf numFmtId="49" fontId="31" fillId="0" borderId="9" xfId="0" applyNumberFormat="1" applyFont="1" applyBorder="1" applyAlignment="1" applyProtection="1">
      <alignment horizontal="left" vertical="center"/>
      <protection locked="0"/>
    </xf>
    <xf numFmtId="49" fontId="31" fillId="0" borderId="10" xfId="0" applyNumberFormat="1" applyFont="1" applyBorder="1" applyAlignment="1" applyProtection="1">
      <alignment horizontal="left" vertical="center"/>
      <protection locked="0"/>
    </xf>
    <xf numFmtId="0" fontId="30" fillId="0" borderId="30" xfId="0" applyFont="1" applyBorder="1" applyAlignment="1">
      <alignment horizontal="left"/>
    </xf>
    <xf numFmtId="0" fontId="30" fillId="0" borderId="25" xfId="0" applyFont="1" applyBorder="1" applyAlignment="1">
      <alignment horizontal="left"/>
    </xf>
    <xf numFmtId="0" fontId="31" fillId="0" borderId="10" xfId="0" applyFont="1" applyBorder="1" applyAlignment="1">
      <alignment horizontal="left"/>
    </xf>
    <xf numFmtId="0" fontId="31" fillId="0" borderId="9" xfId="0" applyFont="1" applyBorder="1" applyAlignment="1" applyProtection="1">
      <alignment horizontal="left" wrapText="1"/>
      <protection locked="0"/>
    </xf>
    <xf numFmtId="0" fontId="31" fillId="0" borderId="10" xfId="0" applyFont="1" applyBorder="1" applyAlignment="1" applyProtection="1">
      <alignment horizontal="left" wrapText="1"/>
      <protection locked="0"/>
    </xf>
    <xf numFmtId="0" fontId="31" fillId="0" borderId="43" xfId="0" applyFont="1" applyBorder="1" applyAlignment="1">
      <alignment horizontal="center" vertical="center"/>
    </xf>
    <xf numFmtId="0" fontId="31" fillId="0" borderId="45" xfId="0" applyFont="1" applyBorder="1" applyAlignment="1">
      <alignment horizontal="center" vertical="center"/>
    </xf>
    <xf numFmtId="49" fontId="31" fillId="0" borderId="8" xfId="0" applyNumberFormat="1" applyFont="1" applyBorder="1" applyAlignment="1" applyProtection="1">
      <alignment horizontal="center" vertical="center"/>
      <protection locked="0"/>
    </xf>
    <xf numFmtId="49" fontId="31" fillId="0" borderId="11" xfId="0" applyNumberFormat="1" applyFont="1" applyBorder="1" applyAlignment="1" applyProtection="1">
      <alignment horizontal="center" vertical="center"/>
      <protection locked="0"/>
    </xf>
    <xf numFmtId="0" fontId="31" fillId="0" borderId="10" xfId="0" applyFont="1" applyBorder="1" applyAlignment="1">
      <alignment horizontal="center" vertical="center" wrapText="1"/>
    </xf>
    <xf numFmtId="4" fontId="31" fillId="0" borderId="9" xfId="0" applyNumberFormat="1" applyFont="1" applyBorder="1" applyAlignment="1" applyProtection="1">
      <alignment horizontal="center" vertical="center" wrapText="1"/>
      <protection locked="0"/>
    </xf>
    <xf numFmtId="4" fontId="31" fillId="0" borderId="10" xfId="0" applyNumberFormat="1" applyFont="1" applyBorder="1" applyAlignment="1" applyProtection="1">
      <alignment horizontal="center" vertical="center" wrapText="1"/>
      <protection locked="0"/>
    </xf>
    <xf numFmtId="0" fontId="31" fillId="0" borderId="9" xfId="0" applyFont="1" applyBorder="1" applyAlignment="1" applyProtection="1">
      <alignment horizontal="left" vertical="center" wrapText="1"/>
      <protection locked="0"/>
    </xf>
    <xf numFmtId="0" fontId="31" fillId="0" borderId="5" xfId="0" applyFont="1" applyBorder="1" applyAlignment="1" applyProtection="1">
      <alignment horizontal="left" vertical="center" wrapText="1"/>
      <protection locked="0"/>
    </xf>
    <xf numFmtId="0" fontId="31" fillId="0" borderId="10" xfId="0" applyFont="1" applyBorder="1" applyAlignment="1" applyProtection="1">
      <alignment horizontal="left" vertical="center" wrapText="1"/>
      <protection locked="0"/>
    </xf>
    <xf numFmtId="0" fontId="51" fillId="0" borderId="0" xfId="46" applyAlignment="1">
      <alignment horizontal="center"/>
    </xf>
    <xf numFmtId="0" fontId="52" fillId="0" borderId="0" xfId="46" applyFont="1" applyAlignment="1">
      <alignment horizontal="left"/>
    </xf>
    <xf numFmtId="0" fontId="55" fillId="0" borderId="0" xfId="46" applyFont="1" applyAlignment="1">
      <alignment horizontal="left"/>
    </xf>
    <xf numFmtId="0" fontId="11" fillId="0" borderId="0" xfId="15" applyFont="1" applyFill="1" applyAlignment="1">
      <alignment horizontal="left"/>
    </xf>
    <xf numFmtId="0" fontId="11" fillId="0" borderId="0" xfId="15" applyFill="1" applyAlignment="1">
      <alignment horizontal="left"/>
    </xf>
    <xf numFmtId="0" fontId="51" fillId="0" borderId="0" xfId="46" applyAlignment="1">
      <alignment horizontal="left"/>
    </xf>
    <xf numFmtId="0" fontId="11" fillId="0" borderId="0" xfId="15" applyFill="1" applyAlignment="1">
      <alignment horizontal="center"/>
    </xf>
    <xf numFmtId="0" fontId="29" fillId="0" borderId="4" xfId="22" applyFont="1" applyBorder="1" applyAlignment="1">
      <alignment horizontal="center" vertical="top" wrapText="1"/>
    </xf>
    <xf numFmtId="0" fontId="29" fillId="0" borderId="0" xfId="22" applyFont="1" applyBorder="1" applyAlignment="1">
      <alignment horizontal="left" vertical="top" wrapText="1"/>
    </xf>
    <xf numFmtId="0" fontId="21" fillId="0" borderId="0" xfId="22" applyFont="1" applyBorder="1" applyAlignment="1">
      <alignment horizontal="center" vertical="center"/>
    </xf>
    <xf numFmtId="0" fontId="21" fillId="0" borderId="4" xfId="22" applyFont="1" applyFill="1" applyBorder="1" applyAlignment="1">
      <alignment horizontal="center" wrapText="1"/>
    </xf>
    <xf numFmtId="0" fontId="21" fillId="0" borderId="4" xfId="22" applyFont="1" applyFill="1" applyBorder="1" applyAlignment="1">
      <alignment horizontal="center"/>
    </xf>
    <xf numFmtId="0" fontId="28" fillId="0" borderId="4" xfId="22" applyFont="1" applyFill="1" applyBorder="1" applyAlignment="1">
      <alignment horizontal="center"/>
    </xf>
    <xf numFmtId="0" fontId="29" fillId="0" borderId="6" xfId="22" applyFont="1" applyBorder="1" applyAlignment="1">
      <alignment horizontal="center"/>
    </xf>
    <xf numFmtId="0" fontId="17" fillId="0" borderId="8" xfId="22" applyFont="1" applyFill="1" applyBorder="1" applyAlignment="1">
      <alignment horizontal="center" vertical="center" wrapText="1"/>
    </xf>
    <xf numFmtId="0" fontId="17" fillId="0" borderId="11" xfId="22" applyFont="1" applyFill="1" applyBorder="1" applyAlignment="1">
      <alignment horizontal="center" vertical="center" wrapText="1"/>
    </xf>
    <xf numFmtId="0" fontId="51" fillId="0" borderId="0" xfId="46" applyAlignment="1">
      <alignment horizontal="right"/>
    </xf>
    <xf numFmtId="0" fontId="16" fillId="0" borderId="2" xfId="22" applyFont="1" applyFill="1" applyBorder="1" applyAlignment="1">
      <alignment horizontal="center" vertical="center" wrapText="1"/>
    </xf>
    <xf numFmtId="0" fontId="17" fillId="0" borderId="12" xfId="22" applyFont="1" applyFill="1" applyBorder="1" applyAlignment="1">
      <alignment horizontal="center" vertical="center" wrapText="1"/>
    </xf>
    <xf numFmtId="0" fontId="16" fillId="0" borderId="7" xfId="22" applyFont="1" applyFill="1" applyBorder="1" applyAlignment="1">
      <alignment horizontal="center" vertical="center" wrapText="1"/>
    </xf>
    <xf numFmtId="0" fontId="16" fillId="0" borderId="6" xfId="22" applyFont="1" applyFill="1" applyBorder="1" applyAlignment="1">
      <alignment horizontal="center" vertical="center" wrapText="1"/>
    </xf>
    <xf numFmtId="0" fontId="16" fillId="0" borderId="14" xfId="22" applyFont="1" applyFill="1" applyBorder="1" applyAlignment="1">
      <alignment horizontal="center" vertical="center" wrapText="1"/>
    </xf>
    <xf numFmtId="0" fontId="16" fillId="0" borderId="9" xfId="22" applyFont="1" applyFill="1" applyBorder="1" applyAlignment="1">
      <alignment horizontal="center" vertical="center" wrapText="1"/>
    </xf>
    <xf numFmtId="0" fontId="16" fillId="0" borderId="10" xfId="22" applyFont="1" applyFill="1" applyBorder="1" applyAlignment="1">
      <alignment horizontal="center" vertical="center" wrapText="1"/>
    </xf>
    <xf numFmtId="0" fontId="56" fillId="0" borderId="2" xfId="15" applyFont="1" applyFill="1" applyBorder="1" applyAlignment="1">
      <alignment horizontal="center" vertical="center" wrapText="1"/>
    </xf>
    <xf numFmtId="0" fontId="16" fillId="0" borderId="8" xfId="22" applyFont="1" applyFill="1" applyBorder="1" applyAlignment="1">
      <alignment horizontal="center" vertical="center" wrapText="1"/>
    </xf>
    <xf numFmtId="0" fontId="16" fillId="0" borderId="11" xfId="22" applyFont="1" applyFill="1" applyBorder="1" applyAlignment="1">
      <alignment horizontal="center" vertical="center" wrapText="1"/>
    </xf>
    <xf numFmtId="0" fontId="16" fillId="0" borderId="12" xfId="22" applyFont="1" applyFill="1" applyBorder="1" applyAlignment="1">
      <alignment horizontal="center" vertical="center" wrapText="1"/>
    </xf>
    <xf numFmtId="0" fontId="17" fillId="0" borderId="2" xfId="15" applyFont="1" applyFill="1" applyBorder="1" applyAlignment="1">
      <alignment horizontal="center" vertical="center" wrapText="1"/>
    </xf>
    <xf numFmtId="0" fontId="11" fillId="0" borderId="8" xfId="15" applyFill="1" applyBorder="1" applyAlignment="1">
      <alignment horizontal="center" wrapText="1"/>
    </xf>
    <xf numFmtId="0" fontId="11" fillId="0" borderId="12" xfId="15" applyFill="1" applyBorder="1" applyAlignment="1">
      <alignment horizontal="center" wrapText="1"/>
    </xf>
    <xf numFmtId="0" fontId="11" fillId="0" borderId="11" xfId="15" applyFill="1" applyBorder="1" applyAlignment="1">
      <alignment horizontal="center" wrapText="1"/>
    </xf>
    <xf numFmtId="0" fontId="17" fillId="20" borderId="9" xfId="22" applyFont="1" applyFill="1" applyBorder="1" applyAlignment="1">
      <alignment horizontal="center" vertical="center"/>
    </xf>
    <xf numFmtId="0" fontId="17" fillId="20" borderId="5" xfId="22" applyFont="1" applyFill="1" applyBorder="1" applyAlignment="1">
      <alignment horizontal="center" vertical="center"/>
    </xf>
    <xf numFmtId="0" fontId="17" fillId="20" borderId="10" xfId="22" applyFont="1" applyFill="1" applyBorder="1" applyAlignment="1">
      <alignment horizontal="center" vertical="center"/>
    </xf>
    <xf numFmtId="4" fontId="17" fillId="15" borderId="2" xfId="22" applyNumberFormat="1" applyFont="1" applyFill="1" applyBorder="1" applyAlignment="1">
      <alignment horizontal="center" vertical="top" wrapText="1"/>
    </xf>
    <xf numFmtId="3" fontId="17" fillId="15" borderId="9" xfId="22" applyNumberFormat="1" applyFont="1" applyFill="1" applyBorder="1" applyAlignment="1">
      <alignment horizontal="center" wrapText="1"/>
    </xf>
    <xf numFmtId="3" fontId="17" fillId="15" borderId="5" xfId="22" applyNumberFormat="1" applyFont="1" applyFill="1" applyBorder="1" applyAlignment="1">
      <alignment horizontal="center" wrapText="1"/>
    </xf>
    <xf numFmtId="3" fontId="17" fillId="15" borderId="10" xfId="22" applyNumberFormat="1" applyFont="1" applyFill="1" applyBorder="1" applyAlignment="1">
      <alignment horizontal="center" wrapText="1"/>
    </xf>
    <xf numFmtId="0" fontId="17" fillId="0" borderId="7" xfId="22" applyFont="1" applyBorder="1" applyAlignment="1">
      <alignment horizontal="center" vertical="center" wrapText="1"/>
    </xf>
    <xf numFmtId="0" fontId="17" fillId="0" borderId="6" xfId="22" applyFont="1" applyBorder="1" applyAlignment="1">
      <alignment horizontal="center" vertical="center" wrapText="1"/>
    </xf>
    <xf numFmtId="0" fontId="17" fillId="0" borderId="14" xfId="22" applyFont="1" applyBorder="1" applyAlignment="1">
      <alignment horizontal="center" vertical="center" wrapText="1"/>
    </xf>
    <xf numFmtId="0" fontId="17" fillId="0" borderId="13" xfId="22" applyFont="1" applyBorder="1" applyAlignment="1">
      <alignment horizontal="center" vertical="center" wrapText="1"/>
    </xf>
    <xf numFmtId="0" fontId="17" fillId="0" borderId="4" xfId="22" applyFont="1" applyBorder="1" applyAlignment="1">
      <alignment horizontal="center" vertical="center" wrapText="1"/>
    </xf>
    <xf numFmtId="0" fontId="17" fillId="0" borderId="15" xfId="22" applyFont="1" applyBorder="1" applyAlignment="1">
      <alignment horizontal="center" vertical="center" wrapText="1"/>
    </xf>
    <xf numFmtId="0" fontId="16" fillId="0" borderId="8" xfId="15" applyFont="1" applyFill="1" applyBorder="1" applyAlignment="1">
      <alignment horizontal="center" vertical="center" wrapText="1"/>
    </xf>
    <xf numFmtId="0" fontId="16" fillId="0" borderId="12" xfId="15" applyFont="1" applyFill="1" applyBorder="1" applyAlignment="1">
      <alignment horizontal="center" vertical="center" wrapText="1"/>
    </xf>
    <xf numFmtId="0" fontId="16" fillId="0" borderId="11" xfId="15" applyFont="1" applyFill="1" applyBorder="1" applyAlignment="1">
      <alignment horizontal="center" vertical="center" wrapText="1"/>
    </xf>
    <xf numFmtId="0" fontId="17" fillId="0" borderId="7" xfId="22" applyFont="1" applyFill="1" applyBorder="1" applyAlignment="1">
      <alignment horizontal="center" vertical="center" wrapText="1"/>
    </xf>
    <xf numFmtId="0" fontId="17" fillId="0" borderId="14" xfId="22" applyFont="1" applyFill="1" applyBorder="1" applyAlignment="1">
      <alignment horizontal="center" vertical="center" wrapText="1"/>
    </xf>
    <xf numFmtId="0" fontId="17" fillId="0" borderId="17" xfId="22" applyFont="1" applyFill="1" applyBorder="1" applyAlignment="1">
      <alignment horizontal="center" vertical="center" wrapText="1"/>
    </xf>
    <xf numFmtId="0" fontId="17" fillId="0" borderId="16" xfId="22" applyFont="1" applyFill="1" applyBorder="1" applyAlignment="1">
      <alignment horizontal="center" vertical="center" wrapText="1"/>
    </xf>
    <xf numFmtId="0" fontId="16" fillId="0" borderId="5" xfId="22" applyFont="1" applyFill="1" applyBorder="1" applyAlignment="1">
      <alignment horizontal="center" vertical="center" wrapText="1"/>
    </xf>
    <xf numFmtId="0" fontId="28" fillId="0" borderId="6" xfId="22" applyFont="1" applyBorder="1" applyAlignment="1">
      <alignment horizontal="left" vertical="top" wrapText="1"/>
    </xf>
    <xf numFmtId="0" fontId="28" fillId="3" borderId="0" xfId="22" applyFont="1" applyFill="1" applyBorder="1" applyAlignment="1">
      <alignment horizontal="left" vertical="top" wrapText="1"/>
    </xf>
    <xf numFmtId="0" fontId="58" fillId="0" borderId="0" xfId="15" applyFont="1" applyFill="1" applyAlignment="1">
      <alignment horizontal="left" vertical="center" wrapText="1"/>
    </xf>
    <xf numFmtId="0" fontId="51" fillId="0" borderId="4" xfId="46" applyBorder="1" applyAlignment="1">
      <alignment horizontal="center"/>
    </xf>
    <xf numFmtId="0" fontId="29" fillId="0" borderId="0" xfId="22" applyFont="1" applyBorder="1" applyAlignment="1">
      <alignment horizontal="center"/>
    </xf>
    <xf numFmtId="0" fontId="59" fillId="0" borderId="0" xfId="46" applyFont="1" applyAlignment="1">
      <alignment horizontal="center"/>
    </xf>
    <xf numFmtId="0" fontId="60" fillId="0" borderId="0" xfId="22" applyFont="1" applyBorder="1" applyAlignment="1">
      <alignment horizontal="center"/>
    </xf>
    <xf numFmtId="0" fontId="16" fillId="0" borderId="0" xfId="15" applyFont="1" applyFill="1" applyAlignment="1">
      <alignment horizontal="left" vertical="center" wrapText="1"/>
    </xf>
    <xf numFmtId="4" fontId="17" fillId="15" borderId="9" xfId="22" applyNumberFormat="1" applyFont="1" applyFill="1" applyBorder="1" applyAlignment="1">
      <alignment horizontal="center"/>
    </xf>
    <xf numFmtId="4" fontId="17" fillId="15" borderId="10" xfId="22" applyNumberFormat="1" applyFont="1" applyFill="1" applyBorder="1" applyAlignment="1">
      <alignment horizontal="center"/>
    </xf>
    <xf numFmtId="0" fontId="63" fillId="0" borderId="0" xfId="6" applyFont="1" applyFill="1" applyBorder="1" applyAlignment="1">
      <alignment horizontal="center" vertical="top" wrapText="1"/>
    </xf>
    <xf numFmtId="0" fontId="20" fillId="0" borderId="0" xfId="6" applyFont="1" applyFill="1" applyAlignment="1">
      <alignment horizontal="center" vertical="center" wrapText="1"/>
    </xf>
    <xf numFmtId="0" fontId="16" fillId="0" borderId="0" xfId="6" applyFont="1" applyFill="1" applyAlignment="1">
      <alignment horizontal="center" vertical="center"/>
    </xf>
    <xf numFmtId="0" fontId="44" fillId="0" borderId="0" xfId="6" applyFont="1" applyFill="1" applyAlignment="1">
      <alignment horizontal="center" vertical="center" wrapText="1"/>
    </xf>
    <xf numFmtId="0" fontId="45" fillId="0" borderId="4" xfId="6" applyFont="1" applyFill="1" applyBorder="1" applyAlignment="1">
      <alignment horizontal="center" vertical="center" wrapText="1"/>
    </xf>
    <xf numFmtId="0" fontId="31" fillId="0" borderId="0" xfId="6" applyFont="1" applyFill="1" applyBorder="1" applyAlignment="1">
      <alignment horizontal="center" vertical="top" wrapText="1"/>
    </xf>
    <xf numFmtId="0" fontId="16" fillId="0" borderId="2" xfId="22" applyFont="1" applyBorder="1" applyAlignment="1">
      <alignment horizontal="center" vertical="center" wrapText="1"/>
    </xf>
    <xf numFmtId="0" fontId="17" fillId="0" borderId="8" xfId="6" applyFont="1" applyFill="1" applyBorder="1" applyAlignment="1">
      <alignment horizontal="center" vertical="center" textRotation="90" wrapText="1"/>
    </xf>
    <xf numFmtId="0" fontId="17" fillId="0" borderId="12" xfId="6" applyFont="1" applyFill="1" applyBorder="1" applyAlignment="1">
      <alignment horizontal="center" vertical="center" textRotation="90" wrapText="1"/>
    </xf>
    <xf numFmtId="0" fontId="17" fillId="9" borderId="8" xfId="6" applyFont="1" applyFill="1" applyBorder="1" applyAlignment="1">
      <alignment horizontal="center" vertical="center" textRotation="90" wrapText="1"/>
    </xf>
    <xf numFmtId="0" fontId="17" fillId="9" borderId="12" xfId="6" applyFont="1" applyFill="1" applyBorder="1" applyAlignment="1">
      <alignment horizontal="center" vertical="center" textRotation="90" wrapText="1"/>
    </xf>
    <xf numFmtId="0" fontId="17" fillId="12" borderId="8" xfId="6" applyFont="1" applyFill="1" applyBorder="1" applyAlignment="1">
      <alignment horizontal="center" vertical="center" textRotation="90" wrapText="1"/>
    </xf>
    <xf numFmtId="0" fontId="17" fillId="12" borderId="12" xfId="6" applyFont="1" applyFill="1" applyBorder="1" applyAlignment="1">
      <alignment horizontal="center" vertical="center" textRotation="90" wrapText="1"/>
    </xf>
    <xf numFmtId="0" fontId="16" fillId="0" borderId="0" xfId="6" applyFont="1" applyFill="1" applyBorder="1" applyAlignment="1">
      <alignment horizontal="center" vertical="center" wrapText="1"/>
    </xf>
    <xf numFmtId="0" fontId="17" fillId="0" borderId="0" xfId="6" applyFont="1" applyFill="1" applyAlignment="1">
      <alignment horizontal="center" vertical="center" wrapText="1"/>
    </xf>
    <xf numFmtId="0" fontId="16" fillId="0" borderId="9" xfId="6" applyFont="1" applyFill="1" applyBorder="1" applyAlignment="1">
      <alignment horizontal="center" vertical="center" wrapText="1"/>
    </xf>
    <xf numFmtId="0" fontId="16" fillId="0" borderId="5" xfId="6" applyFont="1" applyFill="1" applyBorder="1" applyAlignment="1">
      <alignment horizontal="center" vertical="center" wrapText="1"/>
    </xf>
    <xf numFmtId="0" fontId="16" fillId="0" borderId="10" xfId="6" applyFont="1" applyFill="1" applyBorder="1" applyAlignment="1">
      <alignment horizontal="center" vertical="center" wrapText="1"/>
    </xf>
    <xf numFmtId="0" fontId="67" fillId="0" borderId="2" xfId="22" applyFont="1" applyBorder="1" applyAlignment="1">
      <alignment horizontal="center" vertical="center" wrapText="1"/>
    </xf>
    <xf numFmtId="0" fontId="17" fillId="0" borderId="8" xfId="6" applyFont="1" applyFill="1" applyBorder="1" applyAlignment="1">
      <alignment horizontal="center" vertical="center" wrapText="1"/>
    </xf>
    <xf numFmtId="0" fontId="17" fillId="0" borderId="12" xfId="6" applyFont="1" applyFill="1" applyBorder="1" applyAlignment="1">
      <alignment horizontal="center" vertical="center" wrapText="1"/>
    </xf>
    <xf numFmtId="0" fontId="17" fillId="0" borderId="11" xfId="6" applyFont="1" applyFill="1" applyBorder="1" applyAlignment="1">
      <alignment horizontal="center" vertical="center" wrapText="1"/>
    </xf>
    <xf numFmtId="0" fontId="17" fillId="9" borderId="7" xfId="6" applyFont="1" applyFill="1" applyBorder="1" applyAlignment="1">
      <alignment horizontal="center" vertical="center" wrapText="1"/>
    </xf>
    <xf numFmtId="0" fontId="17" fillId="9" borderId="6" xfId="6" applyFont="1" applyFill="1" applyBorder="1" applyAlignment="1">
      <alignment horizontal="center" vertical="center" wrapText="1"/>
    </xf>
    <xf numFmtId="0" fontId="17" fillId="9" borderId="14" xfId="6" applyFont="1" applyFill="1" applyBorder="1" applyAlignment="1">
      <alignment horizontal="center" vertical="center" wrapText="1"/>
    </xf>
    <xf numFmtId="0" fontId="17" fillId="9" borderId="13" xfId="6" applyFont="1" applyFill="1" applyBorder="1" applyAlignment="1">
      <alignment horizontal="center" vertical="center" wrapText="1"/>
    </xf>
    <xf numFmtId="0" fontId="17" fillId="9" borderId="4" xfId="6" applyFont="1" applyFill="1" applyBorder="1" applyAlignment="1">
      <alignment horizontal="center" vertical="center" wrapText="1"/>
    </xf>
    <xf numFmtId="0" fontId="17" fillId="9" borderId="15" xfId="6" applyFont="1" applyFill="1" applyBorder="1" applyAlignment="1">
      <alignment horizontal="center" vertical="center" wrapText="1"/>
    </xf>
    <xf numFmtId="0" fontId="17" fillId="9" borderId="11" xfId="6" applyFont="1" applyFill="1" applyBorder="1" applyAlignment="1">
      <alignment horizontal="center" vertical="center" textRotation="90" wrapText="1"/>
    </xf>
    <xf numFmtId="0" fontId="17" fillId="13" borderId="9" xfId="6" applyFont="1" applyFill="1" applyBorder="1" applyAlignment="1">
      <alignment horizontal="center" vertical="center" wrapText="1"/>
    </xf>
    <xf numFmtId="0" fontId="17" fillId="13" borderId="5" xfId="6" applyFont="1" applyFill="1" applyBorder="1" applyAlignment="1">
      <alignment horizontal="center" vertical="center" wrapText="1"/>
    </xf>
    <xf numFmtId="0" fontId="17" fillId="13" borderId="7" xfId="6" applyFont="1" applyFill="1" applyBorder="1" applyAlignment="1">
      <alignment horizontal="center" vertical="center" wrapText="1"/>
    </xf>
    <xf numFmtId="0" fontId="17" fillId="13" borderId="14" xfId="6" applyFont="1" applyFill="1" applyBorder="1" applyAlignment="1">
      <alignment horizontal="center" vertical="center" wrapText="1"/>
    </xf>
    <xf numFmtId="0" fontId="17" fillId="13" borderId="17" xfId="6" applyFont="1" applyFill="1" applyBorder="1" applyAlignment="1">
      <alignment horizontal="center" vertical="center" wrapText="1"/>
    </xf>
    <xf numFmtId="0" fontId="17" fillId="13" borderId="16" xfId="6" applyFont="1" applyFill="1" applyBorder="1" applyAlignment="1">
      <alignment horizontal="center" vertical="center" wrapText="1"/>
    </xf>
    <xf numFmtId="0" fontId="17" fillId="13" borderId="13" xfId="6" applyFont="1" applyFill="1" applyBorder="1" applyAlignment="1">
      <alignment horizontal="center" vertical="center" wrapText="1"/>
    </xf>
    <xf numFmtId="0" fontId="17" fillId="13" borderId="15" xfId="6" applyFont="1" applyFill="1" applyBorder="1" applyAlignment="1">
      <alignment horizontal="center" vertical="center" wrapText="1"/>
    </xf>
    <xf numFmtId="0" fontId="16" fillId="4" borderId="2" xfId="6" applyFont="1" applyFill="1" applyBorder="1" applyAlignment="1">
      <alignment horizontal="center" vertical="center" wrapText="1"/>
    </xf>
    <xf numFmtId="0" fontId="56" fillId="0" borderId="2" xfId="55" applyFont="1" applyFill="1" applyBorder="1" applyAlignment="1">
      <alignment horizontal="center" vertical="center" wrapText="1"/>
    </xf>
    <xf numFmtId="0" fontId="17" fillId="0" borderId="11" xfId="6" applyFont="1" applyFill="1" applyBorder="1" applyAlignment="1">
      <alignment horizontal="center" vertical="center" textRotation="90" wrapText="1"/>
    </xf>
    <xf numFmtId="0" fontId="17" fillId="0" borderId="7" xfId="6" applyFont="1" applyFill="1" applyBorder="1" applyAlignment="1">
      <alignment horizontal="center" vertical="center" wrapText="1"/>
    </xf>
    <xf numFmtId="0" fontId="17" fillId="0" borderId="17" xfId="6" applyFont="1" applyFill="1" applyBorder="1" applyAlignment="1">
      <alignment horizontal="center" vertical="center" wrapText="1"/>
    </xf>
    <xf numFmtId="0" fontId="17" fillId="0" borderId="13" xfId="6" applyFont="1" applyFill="1" applyBorder="1" applyAlignment="1">
      <alignment horizontal="center" vertical="center" wrapText="1"/>
    </xf>
    <xf numFmtId="0" fontId="16" fillId="3" borderId="8" xfId="15" applyFont="1" applyFill="1" applyBorder="1" applyAlignment="1">
      <alignment horizontal="center" vertical="center" wrapText="1"/>
    </xf>
    <xf numFmtId="0" fontId="16" fillId="3" borderId="12" xfId="15" applyFont="1" applyFill="1" applyBorder="1" applyAlignment="1">
      <alignment horizontal="center" vertical="center" wrapText="1"/>
    </xf>
    <xf numFmtId="0" fontId="16" fillId="3" borderId="11" xfId="15" applyFont="1" applyFill="1" applyBorder="1" applyAlignment="1">
      <alignment horizontal="center" vertical="center" wrapText="1"/>
    </xf>
    <xf numFmtId="0" fontId="16" fillId="16" borderId="2" xfId="22" applyFont="1" applyFill="1" applyBorder="1" applyAlignment="1">
      <alignment horizontal="center" vertical="center" wrapText="1"/>
    </xf>
    <xf numFmtId="0" fontId="17" fillId="0" borderId="2" xfId="22" applyFont="1" applyBorder="1" applyAlignment="1">
      <alignment horizontal="center" vertical="center" wrapText="1"/>
    </xf>
    <xf numFmtId="0" fontId="16" fillId="13" borderId="5" xfId="6" applyFont="1" applyFill="1" applyBorder="1" applyAlignment="1">
      <alignment horizontal="center" vertical="center" wrapText="1"/>
    </xf>
    <xf numFmtId="0" fontId="16" fillId="13" borderId="10" xfId="6" applyFont="1" applyFill="1" applyBorder="1" applyAlignment="1">
      <alignment horizontal="center" vertical="center" wrapText="1"/>
    </xf>
    <xf numFmtId="0" fontId="16" fillId="13" borderId="9" xfId="6" applyFont="1" applyFill="1" applyBorder="1" applyAlignment="1">
      <alignment horizontal="center" vertical="center" wrapText="1"/>
    </xf>
    <xf numFmtId="0" fontId="17" fillId="13" borderId="6" xfId="6" applyFont="1" applyFill="1" applyBorder="1" applyAlignment="1">
      <alignment horizontal="center" vertical="center" wrapText="1"/>
    </xf>
    <xf numFmtId="0" fontId="17" fillId="13" borderId="4" xfId="6" applyFont="1" applyFill="1" applyBorder="1" applyAlignment="1">
      <alignment horizontal="center" vertical="center" wrapText="1"/>
    </xf>
    <xf numFmtId="0" fontId="17" fillId="5" borderId="9" xfId="6" applyFont="1" applyFill="1" applyBorder="1" applyAlignment="1">
      <alignment horizontal="center" vertical="center" wrapText="1"/>
    </xf>
    <xf numFmtId="0" fontId="17" fillId="5" borderId="5" xfId="6" applyFont="1" applyFill="1" applyBorder="1" applyAlignment="1">
      <alignment horizontal="center" vertical="center" wrapText="1"/>
    </xf>
    <xf numFmtId="0" fontId="17" fillId="5" borderId="10" xfId="6" applyFont="1" applyFill="1" applyBorder="1" applyAlignment="1">
      <alignment horizontal="center" vertical="center" wrapText="1"/>
    </xf>
    <xf numFmtId="0" fontId="16" fillId="4" borderId="9" xfId="6" applyFont="1" applyFill="1" applyBorder="1" applyAlignment="1">
      <alignment horizontal="center" vertical="center" wrapText="1"/>
    </xf>
    <xf numFmtId="0" fontId="16" fillId="4" borderId="10" xfId="6" applyFont="1" applyFill="1" applyBorder="1" applyAlignment="1">
      <alignment horizontal="center" vertical="center" wrapText="1"/>
    </xf>
    <xf numFmtId="0" fontId="16" fillId="0" borderId="7" xfId="6" applyFont="1" applyFill="1" applyBorder="1" applyAlignment="1">
      <alignment horizontal="center" vertical="center" wrapText="1"/>
    </xf>
    <xf numFmtId="0" fontId="16" fillId="0" borderId="6" xfId="6" applyFont="1" applyFill="1" applyBorder="1" applyAlignment="1">
      <alignment horizontal="center" vertical="center" wrapText="1"/>
    </xf>
    <xf numFmtId="0" fontId="16" fillId="0" borderId="14" xfId="6" applyFont="1" applyFill="1" applyBorder="1" applyAlignment="1">
      <alignment horizontal="center" vertical="center" wrapText="1"/>
    </xf>
    <xf numFmtId="0" fontId="16" fillId="0" borderId="13" xfId="6" applyFont="1" applyFill="1" applyBorder="1" applyAlignment="1">
      <alignment horizontal="center" vertical="center" wrapText="1"/>
    </xf>
    <xf numFmtId="0" fontId="16" fillId="0" borderId="4" xfId="6" applyFont="1" applyFill="1" applyBorder="1" applyAlignment="1">
      <alignment horizontal="center" vertical="center" wrapText="1"/>
    </xf>
    <xf numFmtId="0" fontId="16" fillId="0" borderId="15" xfId="6" applyFont="1" applyFill="1" applyBorder="1" applyAlignment="1">
      <alignment horizontal="center" vertical="center" wrapText="1"/>
    </xf>
    <xf numFmtId="0" fontId="16" fillId="13" borderId="2" xfId="6" applyFont="1" applyFill="1" applyBorder="1" applyAlignment="1">
      <alignment horizontal="center" vertical="center" wrapText="1"/>
    </xf>
    <xf numFmtId="0" fontId="16" fillId="0" borderId="2" xfId="6" applyFont="1" applyFill="1" applyBorder="1" applyAlignment="1">
      <alignment horizontal="center" vertical="center" wrapText="1"/>
    </xf>
    <xf numFmtId="0" fontId="16" fillId="0" borderId="9" xfId="6" applyFont="1" applyFill="1" applyBorder="1" applyAlignment="1">
      <alignment horizontal="center" vertical="center" textRotation="90" wrapText="1"/>
    </xf>
    <xf numFmtId="0" fontId="16" fillId="0" borderId="10" xfId="6" applyFont="1" applyFill="1" applyBorder="1" applyAlignment="1">
      <alignment horizontal="center" vertical="center" textRotation="90" wrapText="1"/>
    </xf>
    <xf numFmtId="0" fontId="11" fillId="0" borderId="2" xfId="0" applyFont="1" applyBorder="1" applyAlignment="1">
      <alignment horizontal="center" wrapText="1"/>
    </xf>
    <xf numFmtId="0" fontId="17" fillId="0" borderId="2" xfId="6" applyFont="1" applyFill="1" applyBorder="1" applyAlignment="1">
      <alignment horizontal="center" vertical="center" wrapText="1"/>
    </xf>
    <xf numFmtId="2" fontId="22" fillId="0" borderId="6" xfId="6" applyNumberFormat="1" applyFont="1" applyFill="1" applyBorder="1" applyAlignment="1">
      <alignment horizontal="center" vertical="center" wrapText="1"/>
    </xf>
    <xf numFmtId="0" fontId="17" fillId="4" borderId="8" xfId="6" applyFont="1" applyFill="1" applyBorder="1" applyAlignment="1">
      <alignment horizontal="center" vertical="center" textRotation="90" wrapText="1"/>
    </xf>
    <xf numFmtId="0" fontId="17" fillId="4" borderId="12" xfId="6" applyFont="1" applyFill="1" applyBorder="1" applyAlignment="1">
      <alignment horizontal="center" vertical="center" textRotation="90" wrapText="1"/>
    </xf>
    <xf numFmtId="0" fontId="17" fillId="4" borderId="11" xfId="6" applyFont="1" applyFill="1" applyBorder="1" applyAlignment="1">
      <alignment horizontal="center" vertical="center" textRotation="90" wrapText="1"/>
    </xf>
    <xf numFmtId="0" fontId="17" fillId="14" borderId="8" xfId="6" applyFont="1" applyFill="1" applyBorder="1" applyAlignment="1">
      <alignment horizontal="center" vertical="center" textRotation="90" wrapText="1"/>
    </xf>
    <xf numFmtId="0" fontId="17" fillId="14" borderId="12" xfId="6" applyFont="1" applyFill="1" applyBorder="1" applyAlignment="1">
      <alignment horizontal="center" vertical="center" textRotation="90" wrapText="1"/>
    </xf>
    <xf numFmtId="0" fontId="17" fillId="14" borderId="11" xfId="6" applyFont="1" applyFill="1" applyBorder="1" applyAlignment="1">
      <alignment horizontal="center" vertical="center" textRotation="90" wrapText="1"/>
    </xf>
    <xf numFmtId="0" fontId="17" fillId="0" borderId="14" xfId="6" applyFont="1" applyFill="1" applyBorder="1" applyAlignment="1">
      <alignment horizontal="center" vertical="center" wrapText="1"/>
    </xf>
    <xf numFmtId="0" fontId="17" fillId="0" borderId="15" xfId="6" applyFont="1" applyFill="1" applyBorder="1" applyAlignment="1">
      <alignment horizontal="center" vertical="center" wrapText="1"/>
    </xf>
    <xf numFmtId="0" fontId="29" fillId="0" borderId="6" xfId="6" applyFont="1" applyFill="1" applyBorder="1" applyAlignment="1">
      <alignment horizontal="center" vertical="center" wrapText="1"/>
    </xf>
    <xf numFmtId="0" fontId="22" fillId="0" borderId="6" xfId="6" applyFont="1" applyFill="1" applyBorder="1" applyAlignment="1">
      <alignment horizontal="center" vertical="center"/>
    </xf>
    <xf numFmtId="0" fontId="29" fillId="0" borderId="0" xfId="6" applyFont="1" applyFill="1" applyAlignment="1">
      <alignment horizontal="left" vertical="center" wrapText="1"/>
    </xf>
    <xf numFmtId="0" fontId="30" fillId="3" borderId="9" xfId="6" applyFont="1" applyFill="1" applyBorder="1" applyAlignment="1">
      <alignment horizontal="center" vertical="center" wrapText="1"/>
    </xf>
    <xf numFmtId="0" fontId="30" fillId="3" borderId="5" xfId="6" applyFont="1" applyFill="1" applyBorder="1" applyAlignment="1">
      <alignment horizontal="center" vertical="center" wrapText="1"/>
    </xf>
    <xf numFmtId="2" fontId="17" fillId="19" borderId="13" xfId="6" applyNumberFormat="1" applyFont="1" applyFill="1" applyBorder="1" applyAlignment="1">
      <alignment horizontal="center" vertical="center" wrapText="1"/>
    </xf>
    <xf numFmtId="2" fontId="17" fillId="19" borderId="4" xfId="6" applyNumberFormat="1" applyFont="1" applyFill="1" applyBorder="1" applyAlignment="1">
      <alignment horizontal="center" vertical="center" wrapText="1"/>
    </xf>
    <xf numFmtId="2" fontId="17" fillId="19" borderId="15" xfId="6" applyNumberFormat="1" applyFont="1" applyFill="1" applyBorder="1" applyAlignment="1">
      <alignment horizontal="center" vertical="center" wrapText="1"/>
    </xf>
    <xf numFmtId="0" fontId="46" fillId="0" borderId="6" xfId="6" applyFont="1" applyFill="1" applyBorder="1" applyAlignment="1">
      <alignment horizontal="center" vertical="center" wrapText="1"/>
    </xf>
    <xf numFmtId="0" fontId="16" fillId="0" borderId="0" xfId="6" applyFont="1" applyFill="1" applyAlignment="1">
      <alignment horizontal="center" vertical="center" wrapText="1"/>
    </xf>
    <xf numFmtId="0" fontId="20" fillId="0" borderId="0" xfId="6" applyFont="1" applyFill="1" applyAlignment="1">
      <alignment horizontal="center" vertical="center"/>
    </xf>
    <xf numFmtId="0" fontId="16" fillId="0" borderId="1" xfId="6" applyFont="1" applyFill="1" applyBorder="1" applyAlignment="1">
      <alignment horizontal="center" vertical="center" wrapText="1"/>
    </xf>
    <xf numFmtId="0" fontId="17" fillId="8" borderId="8" xfId="6" applyFont="1" applyFill="1" applyBorder="1" applyAlignment="1">
      <alignment horizontal="center" vertical="center" textRotation="90" wrapText="1"/>
    </xf>
    <xf numFmtId="0" fontId="17" fillId="8" borderId="12" xfId="6" applyFont="1" applyFill="1" applyBorder="1" applyAlignment="1">
      <alignment horizontal="center" vertical="center" textRotation="90" wrapText="1"/>
    </xf>
    <xf numFmtId="0" fontId="17" fillId="8" borderId="11" xfId="6" applyFont="1" applyFill="1" applyBorder="1" applyAlignment="1">
      <alignment horizontal="center" vertical="center" textRotation="90" wrapText="1"/>
    </xf>
    <xf numFmtId="0" fontId="16" fillId="7" borderId="8" xfId="6" applyFont="1" applyFill="1" applyBorder="1" applyAlignment="1">
      <alignment horizontal="center" vertical="center" wrapText="1"/>
    </xf>
    <xf numFmtId="0" fontId="16" fillId="7" borderId="11" xfId="6" applyFont="1" applyFill="1" applyBorder="1" applyAlignment="1">
      <alignment horizontal="center" vertical="center" wrapText="1"/>
    </xf>
    <xf numFmtId="0" fontId="16" fillId="7" borderId="12" xfId="6" applyFont="1" applyFill="1" applyBorder="1" applyAlignment="1">
      <alignment horizontal="center" vertical="center" wrapText="1"/>
    </xf>
    <xf numFmtId="0" fontId="17" fillId="4" borderId="9" xfId="6" applyFont="1" applyFill="1" applyBorder="1" applyAlignment="1">
      <alignment horizontal="center" vertical="center" wrapText="1"/>
    </xf>
    <xf numFmtId="0" fontId="17" fillId="4" borderId="5" xfId="6" applyFont="1" applyFill="1" applyBorder="1" applyAlignment="1">
      <alignment horizontal="center" vertical="center" wrapText="1"/>
    </xf>
    <xf numFmtId="0" fontId="17" fillId="4" borderId="10" xfId="6" applyFont="1" applyFill="1" applyBorder="1" applyAlignment="1">
      <alignment horizontal="center" vertical="center" wrapText="1"/>
    </xf>
    <xf numFmtId="0" fontId="16" fillId="6" borderId="8" xfId="6" applyFont="1" applyFill="1" applyBorder="1" applyAlignment="1">
      <alignment horizontal="center" vertical="center" wrapText="1"/>
    </xf>
    <xf numFmtId="0" fontId="16" fillId="6" borderId="11" xfId="6" applyFont="1" applyFill="1" applyBorder="1" applyAlignment="1">
      <alignment horizontal="center" vertical="center" wrapText="1"/>
    </xf>
    <xf numFmtId="2" fontId="14" fillId="0" borderId="0" xfId="6" applyNumberFormat="1" applyFont="1" applyAlignment="1">
      <alignment horizontal="center" vertical="center" wrapText="1"/>
    </xf>
    <xf numFmtId="0" fontId="14" fillId="0" borderId="0" xfId="6" applyFont="1" applyAlignment="1">
      <alignment horizontal="center" vertical="center" wrapText="1"/>
    </xf>
    <xf numFmtId="0" fontId="16" fillId="7" borderId="9" xfId="6" applyFont="1" applyFill="1" applyBorder="1" applyAlignment="1">
      <alignment horizontal="center" vertical="center" wrapText="1"/>
    </xf>
    <xf numFmtId="0" fontId="16" fillId="7" borderId="5" xfId="6" applyFont="1" applyFill="1" applyBorder="1" applyAlignment="1">
      <alignment horizontal="center" vertical="center" wrapText="1"/>
    </xf>
    <xf numFmtId="0" fontId="16" fillId="7" borderId="10" xfId="6" applyFont="1" applyFill="1" applyBorder="1" applyAlignment="1">
      <alignment horizontal="center" vertical="center" wrapText="1"/>
    </xf>
    <xf numFmtId="0" fontId="16" fillId="5" borderId="7" xfId="6" applyFont="1" applyFill="1" applyBorder="1" applyAlignment="1">
      <alignment horizontal="center" vertical="center" wrapText="1"/>
    </xf>
    <xf numFmtId="0" fontId="16" fillId="5" borderId="6" xfId="6" applyFont="1" applyFill="1" applyBorder="1" applyAlignment="1">
      <alignment horizontal="center" vertical="center" wrapText="1"/>
    </xf>
    <xf numFmtId="0" fontId="16" fillId="5" borderId="14" xfId="6" applyFont="1" applyFill="1" applyBorder="1" applyAlignment="1">
      <alignment horizontal="center" vertical="center" wrapText="1"/>
    </xf>
    <xf numFmtId="0" fontId="31" fillId="0" borderId="0" xfId="6" applyFont="1" applyFill="1" applyAlignment="1">
      <alignment horizontal="left" vertical="center"/>
    </xf>
    <xf numFmtId="0" fontId="62" fillId="0" borderId="0" xfId="6" applyFont="1" applyFill="1" applyBorder="1" applyAlignment="1">
      <alignment horizontal="center" vertical="center" wrapText="1"/>
    </xf>
    <xf numFmtId="0" fontId="17" fillId="4" borderId="8" xfId="6" applyFont="1" applyFill="1" applyBorder="1" applyAlignment="1">
      <alignment horizontal="center" vertical="center" wrapText="1"/>
    </xf>
    <xf numFmtId="0" fontId="17" fillId="4" borderId="11" xfId="6" applyFont="1" applyFill="1" applyBorder="1" applyAlignment="1">
      <alignment horizontal="center" vertical="center" wrapText="1"/>
    </xf>
    <xf numFmtId="49" fontId="17" fillId="0" borderId="4" xfId="15" applyNumberFormat="1" applyFont="1" applyFill="1" applyBorder="1" applyAlignment="1">
      <alignment horizontal="center" vertical="top" wrapText="1"/>
    </xf>
    <xf numFmtId="49" fontId="17" fillId="0" borderId="4" xfId="15" applyNumberFormat="1" applyFont="1" applyFill="1" applyBorder="1" applyAlignment="1">
      <alignment horizontal="center" vertical="top"/>
    </xf>
    <xf numFmtId="49" fontId="16" fillId="0" borderId="30" xfId="15" applyNumberFormat="1" applyFont="1" applyFill="1" applyBorder="1" applyAlignment="1">
      <alignment horizontal="center" vertical="center"/>
    </xf>
    <xf numFmtId="49" fontId="16" fillId="0" borderId="25" xfId="15" applyNumberFormat="1" applyFont="1" applyFill="1" applyBorder="1" applyAlignment="1">
      <alignment horizontal="center" vertical="center"/>
    </xf>
    <xf numFmtId="49" fontId="16" fillId="0" borderId="31" xfId="15" applyNumberFormat="1" applyFont="1" applyFill="1" applyBorder="1" applyAlignment="1">
      <alignment horizontal="center" vertical="center"/>
    </xf>
    <xf numFmtId="0" fontId="16" fillId="0" borderId="0" xfId="15" applyNumberFormat="1" applyFont="1" applyFill="1" applyAlignment="1">
      <alignment horizontal="center" vertical="top"/>
    </xf>
    <xf numFmtId="0" fontId="17" fillId="0" borderId="0" xfId="15" applyNumberFormat="1" applyFont="1" applyFill="1" applyAlignment="1">
      <alignment horizontal="right"/>
    </xf>
    <xf numFmtId="0" fontId="16" fillId="0" borderId="7" xfId="15" applyNumberFormat="1" applyFont="1" applyFill="1" applyBorder="1" applyAlignment="1">
      <alignment horizontal="center"/>
    </xf>
    <xf numFmtId="0" fontId="16" fillId="0" borderId="6" xfId="15" applyNumberFormat="1" applyFont="1" applyFill="1" applyBorder="1" applyAlignment="1">
      <alignment horizontal="center"/>
    </xf>
    <xf numFmtId="0" fontId="16" fillId="0" borderId="14" xfId="15" applyNumberFormat="1" applyFont="1" applyFill="1" applyBorder="1" applyAlignment="1">
      <alignment horizontal="center"/>
    </xf>
    <xf numFmtId="49" fontId="16" fillId="0" borderId="18" xfId="15" applyNumberFormat="1" applyFont="1" applyFill="1" applyBorder="1" applyAlignment="1">
      <alignment horizontal="center" vertical="center"/>
    </xf>
    <xf numFmtId="49" fontId="16" fillId="0" borderId="22" xfId="15" applyNumberFormat="1" applyFont="1" applyFill="1" applyBorder="1" applyAlignment="1">
      <alignment horizontal="center" vertical="center"/>
    </xf>
    <xf numFmtId="49" fontId="16" fillId="0" borderId="23" xfId="15" applyNumberFormat="1" applyFont="1" applyFill="1" applyBorder="1" applyAlignment="1">
      <alignment horizontal="center" vertical="center"/>
    </xf>
    <xf numFmtId="0" fontId="32" fillId="0" borderId="0" xfId="15" applyNumberFormat="1" applyFont="1" applyFill="1" applyAlignment="1">
      <alignment horizontal="center"/>
    </xf>
    <xf numFmtId="0" fontId="17" fillId="0" borderId="0" xfId="15" applyNumberFormat="1" applyFont="1" applyFill="1" applyAlignment="1">
      <alignment horizontal="center"/>
    </xf>
    <xf numFmtId="0" fontId="17" fillId="0" borderId="4" xfId="15" applyNumberFormat="1" applyFont="1" applyFill="1" applyBorder="1" applyAlignment="1">
      <alignment horizontal="center" vertical="center"/>
    </xf>
    <xf numFmtId="0" fontId="16" fillId="0" borderId="24" xfId="15" applyNumberFormat="1" applyFont="1" applyFill="1" applyBorder="1" applyAlignment="1">
      <alignment horizontal="center" vertical="center"/>
    </xf>
    <xf numFmtId="0" fontId="16" fillId="0" borderId="25" xfId="15" applyNumberFormat="1" applyFont="1" applyFill="1" applyBorder="1" applyAlignment="1">
      <alignment horizontal="center" vertical="center"/>
    </xf>
    <xf numFmtId="0" fontId="16" fillId="0" borderId="26" xfId="15" applyNumberFormat="1" applyFont="1" applyFill="1" applyBorder="1" applyAlignment="1">
      <alignment horizontal="center" vertical="center"/>
    </xf>
    <xf numFmtId="0" fontId="16" fillId="0" borderId="6" xfId="15" applyNumberFormat="1" applyFont="1" applyFill="1" applyBorder="1" applyAlignment="1">
      <alignment horizontal="center" vertical="center"/>
    </xf>
    <xf numFmtId="49" fontId="16" fillId="0" borderId="27" xfId="15" applyNumberFormat="1" applyFont="1" applyFill="1" applyBorder="1" applyAlignment="1">
      <alignment horizontal="center" vertical="center"/>
    </xf>
    <xf numFmtId="49" fontId="16" fillId="0" borderId="28" xfId="15" applyNumberFormat="1" applyFont="1" applyFill="1" applyBorder="1" applyAlignment="1">
      <alignment horizontal="center" vertical="center"/>
    </xf>
    <xf numFmtId="49" fontId="16" fillId="0" borderId="29" xfId="15" applyNumberFormat="1" applyFont="1" applyFill="1" applyBorder="1" applyAlignment="1">
      <alignment horizontal="center" vertical="center"/>
    </xf>
    <xf numFmtId="49" fontId="16" fillId="0" borderId="4" xfId="15" applyNumberFormat="1" applyFont="1" applyFill="1" applyBorder="1" applyAlignment="1">
      <alignment horizontal="center"/>
    </xf>
    <xf numFmtId="49" fontId="16" fillId="0" borderId="4" xfId="15" applyNumberFormat="1" applyFont="1" applyFill="1" applyBorder="1" applyAlignment="1">
      <alignment horizontal="left"/>
    </xf>
    <xf numFmtId="49" fontId="16" fillId="0" borderId="0" xfId="15" applyNumberFormat="1" applyFont="1" applyFill="1" applyAlignment="1">
      <alignment horizontal="right"/>
    </xf>
    <xf numFmtId="0" fontId="11" fillId="0" borderId="0" xfId="15" applyFont="1" applyFill="1" applyAlignment="1"/>
    <xf numFmtId="2" fontId="16" fillId="0" borderId="4" xfId="15" applyNumberFormat="1" applyFont="1" applyFill="1" applyBorder="1" applyAlignment="1">
      <alignment horizontal="center"/>
    </xf>
    <xf numFmtId="0" fontId="16" fillId="0" borderId="4" xfId="15" applyNumberFormat="1" applyFont="1" applyFill="1" applyBorder="1" applyAlignment="1">
      <alignment horizontal="center"/>
    </xf>
    <xf numFmtId="0" fontId="16" fillId="0" borderId="2" xfId="15" applyNumberFormat="1" applyFont="1" applyFill="1" applyBorder="1" applyAlignment="1">
      <alignment horizontal="center" vertical="center"/>
    </xf>
    <xf numFmtId="0" fontId="16" fillId="0" borderId="7" xfId="15" applyNumberFormat="1" applyFont="1" applyFill="1" applyBorder="1" applyAlignment="1">
      <alignment horizontal="center" vertical="center"/>
    </xf>
    <xf numFmtId="0" fontId="16" fillId="0" borderId="14" xfId="15" applyNumberFormat="1" applyFont="1" applyFill="1" applyBorder="1" applyAlignment="1">
      <alignment horizontal="center" vertical="center"/>
    </xf>
    <xf numFmtId="0" fontId="16" fillId="0" borderId="17" xfId="15" applyNumberFormat="1" applyFont="1" applyFill="1" applyBorder="1" applyAlignment="1">
      <alignment horizontal="center" vertical="center"/>
    </xf>
    <xf numFmtId="0" fontId="16" fillId="0" borderId="0" xfId="15" applyNumberFormat="1" applyFont="1" applyFill="1" applyBorder="1" applyAlignment="1">
      <alignment horizontal="center" vertical="center"/>
    </xf>
    <xf numFmtId="0" fontId="16" fillId="0" borderId="16" xfId="15" applyNumberFormat="1" applyFont="1" applyFill="1" applyBorder="1" applyAlignment="1">
      <alignment horizontal="center" vertical="center"/>
    </xf>
    <xf numFmtId="0" fontId="16" fillId="0" borderId="13" xfId="15" applyNumberFormat="1" applyFont="1" applyFill="1" applyBorder="1" applyAlignment="1">
      <alignment horizontal="center" vertical="center"/>
    </xf>
    <xf numFmtId="0" fontId="16" fillId="0" borderId="4" xfId="15" applyNumberFormat="1" applyFont="1" applyFill="1" applyBorder="1" applyAlignment="1">
      <alignment horizontal="center" vertical="center"/>
    </xf>
    <xf numFmtId="0" fontId="16" fillId="0" borderId="15" xfId="15" applyNumberFormat="1" applyFont="1" applyFill="1" applyBorder="1" applyAlignment="1">
      <alignment horizontal="center" vertical="center"/>
    </xf>
    <xf numFmtId="0" fontId="16" fillId="0" borderId="7" xfId="76" applyNumberFormat="1" applyFont="1" applyFill="1" applyBorder="1" applyAlignment="1">
      <alignment horizontal="center" vertical="center" wrapText="1"/>
    </xf>
    <xf numFmtId="0" fontId="16" fillId="0" borderId="6" xfId="76" applyNumberFormat="1" applyFont="1" applyFill="1" applyBorder="1" applyAlignment="1">
      <alignment horizontal="center" vertical="center" wrapText="1"/>
    </xf>
    <xf numFmtId="0" fontId="16" fillId="0" borderId="14" xfId="76" applyNumberFormat="1" applyFont="1" applyFill="1" applyBorder="1" applyAlignment="1">
      <alignment horizontal="center" vertical="center" wrapText="1"/>
    </xf>
    <xf numFmtId="0" fontId="16" fillId="0" borderId="17" xfId="76" applyNumberFormat="1" applyFont="1" applyFill="1" applyBorder="1" applyAlignment="1">
      <alignment horizontal="center" vertical="center" wrapText="1"/>
    </xf>
    <xf numFmtId="0" fontId="16" fillId="0" borderId="0" xfId="76" applyNumberFormat="1" applyFont="1" applyFill="1" applyBorder="1" applyAlignment="1">
      <alignment horizontal="center" vertical="center" wrapText="1"/>
    </xf>
    <xf numFmtId="0" fontId="16" fillId="0" borderId="16" xfId="76" applyNumberFormat="1" applyFont="1" applyFill="1" applyBorder="1" applyAlignment="1">
      <alignment horizontal="center" vertical="center" wrapText="1"/>
    </xf>
    <xf numFmtId="0" fontId="16" fillId="0" borderId="13" xfId="76" applyNumberFormat="1" applyFont="1" applyFill="1" applyBorder="1" applyAlignment="1">
      <alignment horizontal="center" vertical="center" wrapText="1"/>
    </xf>
    <xf numFmtId="0" fontId="16" fillId="0" borderId="4" xfId="76" applyNumberFormat="1" applyFont="1" applyFill="1" applyBorder="1" applyAlignment="1">
      <alignment horizontal="center" vertical="center" wrapText="1"/>
    </xf>
    <xf numFmtId="0" fontId="16" fillId="0" borderId="15" xfId="76" applyNumberFormat="1" applyFont="1" applyFill="1" applyBorder="1" applyAlignment="1">
      <alignment horizontal="center" vertical="center" wrapText="1"/>
    </xf>
    <xf numFmtId="0" fontId="16" fillId="0" borderId="11" xfId="15" applyNumberFormat="1" applyFont="1" applyFill="1" applyBorder="1" applyAlignment="1">
      <alignment horizontal="center" vertical="center"/>
    </xf>
    <xf numFmtId="0" fontId="16" fillId="0" borderId="7" xfId="15" applyNumberFormat="1" applyFont="1" applyFill="1" applyBorder="1" applyAlignment="1">
      <alignment horizontal="center" vertical="center" wrapText="1"/>
    </xf>
    <xf numFmtId="0" fontId="16" fillId="0" borderId="6" xfId="15" applyNumberFormat="1" applyFont="1" applyFill="1" applyBorder="1" applyAlignment="1">
      <alignment horizontal="center" vertical="center" wrapText="1"/>
    </xf>
    <xf numFmtId="0" fontId="16" fillId="0" borderId="14" xfId="15" applyNumberFormat="1" applyFont="1" applyFill="1" applyBorder="1" applyAlignment="1">
      <alignment horizontal="center" vertical="center" wrapText="1"/>
    </xf>
    <xf numFmtId="0" fontId="16" fillId="0" borderId="17" xfId="15" applyNumberFormat="1" applyFont="1" applyFill="1" applyBorder="1" applyAlignment="1">
      <alignment horizontal="center" vertical="center" wrapText="1"/>
    </xf>
    <xf numFmtId="0" fontId="16" fillId="0" borderId="0" xfId="15" applyNumberFormat="1" applyFont="1" applyFill="1" applyBorder="1" applyAlignment="1">
      <alignment horizontal="center" vertical="center" wrapText="1"/>
    </xf>
    <xf numFmtId="0" fontId="16" fillId="0" borderId="16" xfId="15" applyNumberFormat="1" applyFont="1" applyFill="1" applyBorder="1" applyAlignment="1">
      <alignment horizontal="center" vertical="center" wrapText="1"/>
    </xf>
    <xf numFmtId="0" fontId="16" fillId="0" borderId="13" xfId="15" applyNumberFormat="1" applyFont="1" applyFill="1" applyBorder="1" applyAlignment="1">
      <alignment horizontal="center" vertical="center" wrapText="1"/>
    </xf>
    <xf numFmtId="0" fontId="16" fillId="0" borderId="4" xfId="15" applyNumberFormat="1" applyFont="1" applyFill="1" applyBorder="1" applyAlignment="1">
      <alignment horizontal="center" vertical="center" wrapText="1"/>
    </xf>
    <xf numFmtId="0" fontId="16" fillId="0" borderId="15" xfId="15" applyNumberFormat="1" applyFont="1" applyFill="1" applyBorder="1" applyAlignment="1">
      <alignment horizontal="center" vertical="center" wrapText="1"/>
    </xf>
    <xf numFmtId="0" fontId="16" fillId="0" borderId="2" xfId="15" applyNumberFormat="1" applyFont="1" applyFill="1" applyBorder="1" applyAlignment="1">
      <alignment horizontal="center" vertical="center" wrapText="1"/>
    </xf>
    <xf numFmtId="0" fontId="16" fillId="0" borderId="9" xfId="15" applyNumberFormat="1" applyFont="1" applyFill="1" applyBorder="1" applyAlignment="1">
      <alignment horizontal="center" vertical="center" wrapText="1"/>
    </xf>
    <xf numFmtId="0" fontId="16" fillId="0" borderId="12" xfId="15" applyNumberFormat="1" applyFont="1" applyFill="1" applyBorder="1" applyAlignment="1">
      <alignment horizontal="center" vertical="center"/>
    </xf>
    <xf numFmtId="0" fontId="16" fillId="0" borderId="9" xfId="15" applyNumberFormat="1" applyFont="1" applyFill="1" applyBorder="1" applyAlignment="1">
      <alignment horizontal="center" vertical="center"/>
    </xf>
    <xf numFmtId="0" fontId="16" fillId="0" borderId="9" xfId="15" applyNumberFormat="1" applyFont="1" applyFill="1" applyBorder="1" applyAlignment="1">
      <alignment horizontal="left" vertical="center"/>
    </xf>
    <xf numFmtId="0" fontId="16" fillId="0" borderId="5" xfId="15" applyNumberFormat="1" applyFont="1" applyFill="1" applyBorder="1" applyAlignment="1">
      <alignment horizontal="left" vertical="center"/>
    </xf>
    <xf numFmtId="0" fontId="16" fillId="0" borderId="10" xfId="15" applyNumberFormat="1" applyFont="1" applyFill="1" applyBorder="1" applyAlignment="1">
      <alignment horizontal="left" vertical="center"/>
    </xf>
    <xf numFmtId="49" fontId="17" fillId="0" borderId="9" xfId="15" applyNumberFormat="1" applyFont="1" applyFill="1" applyBorder="1" applyAlignment="1">
      <alignment horizontal="center" vertical="center"/>
    </xf>
    <xf numFmtId="49" fontId="17" fillId="0" borderId="5" xfId="15" applyNumberFormat="1" applyFont="1" applyFill="1" applyBorder="1" applyAlignment="1">
      <alignment horizontal="center" vertical="center"/>
    </xf>
    <xf numFmtId="49" fontId="17" fillId="0" borderId="10" xfId="15" applyNumberFormat="1" applyFont="1" applyFill="1" applyBorder="1" applyAlignment="1">
      <alignment horizontal="center" vertical="center"/>
    </xf>
    <xf numFmtId="2" fontId="17" fillId="20" borderId="9" xfId="15" applyNumberFormat="1" applyFont="1" applyFill="1" applyBorder="1" applyAlignment="1">
      <alignment horizontal="center" vertical="center" wrapText="1"/>
    </xf>
    <xf numFmtId="2" fontId="17" fillId="20" borderId="5" xfId="15" applyNumberFormat="1" applyFont="1" applyFill="1" applyBorder="1" applyAlignment="1">
      <alignment horizontal="center" vertical="center" wrapText="1"/>
    </xf>
    <xf numFmtId="2" fontId="17" fillId="20" borderId="10" xfId="15" applyNumberFormat="1" applyFont="1" applyFill="1" applyBorder="1" applyAlignment="1">
      <alignment horizontal="center" vertical="center" wrapText="1"/>
    </xf>
    <xf numFmtId="2" fontId="17" fillId="0" borderId="9" xfId="15" applyNumberFormat="1" applyFont="1" applyFill="1" applyBorder="1" applyAlignment="1">
      <alignment horizontal="center" vertical="center"/>
    </xf>
    <xf numFmtId="2" fontId="17" fillId="0" borderId="5" xfId="15" applyNumberFormat="1" applyFont="1" applyFill="1" applyBorder="1" applyAlignment="1">
      <alignment horizontal="center" vertical="center"/>
    </xf>
    <xf numFmtId="2" fontId="17" fillId="0" borderId="10" xfId="15" applyNumberFormat="1" applyFont="1" applyFill="1" applyBorder="1" applyAlignment="1">
      <alignment horizontal="center" vertical="center"/>
    </xf>
    <xf numFmtId="4" fontId="17" fillId="0" borderId="9" xfId="15" applyNumberFormat="1" applyFont="1" applyFill="1" applyBorder="1" applyAlignment="1">
      <alignment horizontal="center" vertical="center"/>
    </xf>
    <xf numFmtId="4" fontId="17" fillId="0" borderId="5" xfId="15" applyNumberFormat="1" applyFont="1" applyFill="1" applyBorder="1" applyAlignment="1">
      <alignment horizontal="center" vertical="center"/>
    </xf>
    <xf numFmtId="4" fontId="17" fillId="0" borderId="10" xfId="15" applyNumberFormat="1" applyFont="1" applyFill="1" applyBorder="1" applyAlignment="1">
      <alignment horizontal="center" vertical="center"/>
    </xf>
    <xf numFmtId="4" fontId="16" fillId="0" borderId="9" xfId="15" applyNumberFormat="1" applyFont="1" applyFill="1" applyBorder="1" applyAlignment="1">
      <alignment horizontal="center" vertical="center"/>
    </xf>
    <xf numFmtId="4" fontId="16" fillId="0" borderId="5" xfId="15" applyNumberFormat="1" applyFont="1" applyFill="1" applyBorder="1" applyAlignment="1">
      <alignment horizontal="center" vertical="center"/>
    </xf>
    <xf numFmtId="4" fontId="16" fillId="0" borderId="10" xfId="15" applyNumberFormat="1" applyFont="1" applyFill="1" applyBorder="1" applyAlignment="1">
      <alignment horizontal="center" vertical="center"/>
    </xf>
    <xf numFmtId="2" fontId="16" fillId="0" borderId="9" xfId="15" applyNumberFormat="1" applyFont="1" applyFill="1" applyBorder="1" applyAlignment="1">
      <alignment horizontal="left" vertical="center" wrapText="1"/>
    </xf>
    <xf numFmtId="0" fontId="16" fillId="0" borderId="5" xfId="15" applyNumberFormat="1" applyFont="1" applyFill="1" applyBorder="1" applyAlignment="1">
      <alignment horizontal="left" vertical="center" wrapText="1"/>
    </xf>
    <xf numFmtId="0" fontId="16" fillId="0" borderId="10" xfId="15" applyNumberFormat="1" applyFont="1" applyFill="1" applyBorder="1" applyAlignment="1">
      <alignment horizontal="left" vertical="center" wrapText="1"/>
    </xf>
    <xf numFmtId="2" fontId="16" fillId="0" borderId="9" xfId="15" applyNumberFormat="1" applyFont="1" applyFill="1" applyBorder="1" applyAlignment="1">
      <alignment horizontal="center" vertical="center"/>
    </xf>
    <xf numFmtId="0" fontId="16" fillId="0" borderId="5" xfId="15" applyNumberFormat="1" applyFont="1" applyFill="1" applyBorder="1" applyAlignment="1">
      <alignment horizontal="center" vertical="center"/>
    </xf>
    <xf numFmtId="0" fontId="16" fillId="0" borderId="10" xfId="15" applyNumberFormat="1" applyFont="1" applyFill="1" applyBorder="1" applyAlignment="1">
      <alignment horizontal="center" vertical="center"/>
    </xf>
    <xf numFmtId="2" fontId="16" fillId="0" borderId="5" xfId="15" applyNumberFormat="1" applyFont="1" applyFill="1" applyBorder="1" applyAlignment="1">
      <alignment horizontal="center" vertical="center"/>
    </xf>
    <xf numFmtId="2" fontId="16" fillId="0" borderId="10" xfId="15" applyNumberFormat="1" applyFont="1" applyFill="1" applyBorder="1" applyAlignment="1">
      <alignment horizontal="center" vertical="center"/>
    </xf>
    <xf numFmtId="0" fontId="16" fillId="0" borderId="9" xfId="15" applyNumberFormat="1" applyFont="1" applyFill="1" applyBorder="1" applyAlignment="1">
      <alignment horizontal="left" vertical="center" wrapText="1"/>
    </xf>
    <xf numFmtId="0" fontId="17" fillId="0" borderId="5" xfId="15" applyNumberFormat="1" applyFont="1" applyFill="1" applyBorder="1" applyAlignment="1">
      <alignment horizontal="center" vertical="center"/>
    </xf>
    <xf numFmtId="0" fontId="17" fillId="0" borderId="10" xfId="15" applyNumberFormat="1" applyFont="1" applyFill="1" applyBorder="1" applyAlignment="1">
      <alignment horizontal="center" vertical="center"/>
    </xf>
    <xf numFmtId="0" fontId="17" fillId="0" borderId="9" xfId="15" applyNumberFormat="1" applyFont="1" applyFill="1" applyBorder="1" applyAlignment="1">
      <alignment horizontal="left" vertical="center"/>
    </xf>
    <xf numFmtId="0" fontId="17" fillId="0" borderId="5" xfId="15" applyNumberFormat="1" applyFont="1" applyFill="1" applyBorder="1" applyAlignment="1">
      <alignment horizontal="left" vertical="center"/>
    </xf>
    <xf numFmtId="0" fontId="17" fillId="0" borderId="10" xfId="15" applyNumberFormat="1" applyFont="1" applyFill="1" applyBorder="1" applyAlignment="1">
      <alignment horizontal="left" vertical="center"/>
    </xf>
    <xf numFmtId="2" fontId="17" fillId="0" borderId="9" xfId="15" applyNumberFormat="1" applyFont="1" applyFill="1" applyBorder="1" applyAlignment="1">
      <alignment horizontal="center" vertical="center" wrapText="1"/>
    </xf>
    <xf numFmtId="2" fontId="17" fillId="0" borderId="5" xfId="15" applyNumberFormat="1" applyFont="1" applyFill="1" applyBorder="1" applyAlignment="1">
      <alignment horizontal="center" vertical="center" wrapText="1"/>
    </xf>
    <xf numFmtId="2" fontId="17" fillId="0" borderId="10" xfId="15" applyNumberFormat="1" applyFont="1" applyFill="1" applyBorder="1" applyAlignment="1">
      <alignment horizontal="center" vertical="center" wrapText="1"/>
    </xf>
    <xf numFmtId="49" fontId="16" fillId="0" borderId="9" xfId="15" applyNumberFormat="1" applyFont="1" applyFill="1" applyBorder="1" applyAlignment="1">
      <alignment horizontal="center" vertical="center"/>
    </xf>
    <xf numFmtId="49" fontId="16" fillId="0" borderId="5" xfId="15" applyNumberFormat="1" applyFont="1" applyFill="1" applyBorder="1" applyAlignment="1">
      <alignment horizontal="center" vertical="center"/>
    </xf>
    <xf numFmtId="49" fontId="16" fillId="0" borderId="10" xfId="15" applyNumberFormat="1" applyFont="1" applyFill="1" applyBorder="1" applyAlignment="1">
      <alignment horizontal="center" vertical="center"/>
    </xf>
    <xf numFmtId="2" fontId="16" fillId="20" borderId="9" xfId="15" applyNumberFormat="1" applyFont="1" applyFill="1" applyBorder="1" applyAlignment="1">
      <alignment horizontal="left" vertical="center" wrapText="1"/>
    </xf>
    <xf numFmtId="0" fontId="16" fillId="20" borderId="5" xfId="15" applyNumberFormat="1" applyFont="1" applyFill="1" applyBorder="1" applyAlignment="1">
      <alignment horizontal="left" vertical="center" wrapText="1"/>
    </xf>
    <xf numFmtId="0" fontId="16" fillId="20" borderId="10" xfId="15" applyNumberFormat="1" applyFont="1" applyFill="1" applyBorder="1" applyAlignment="1">
      <alignment horizontal="left" vertical="center" wrapText="1"/>
    </xf>
    <xf numFmtId="0" fontId="17" fillId="0" borderId="9" xfId="15" applyNumberFormat="1" applyFont="1" applyFill="1" applyBorder="1" applyAlignment="1">
      <alignment horizontal="center" vertical="center"/>
    </xf>
    <xf numFmtId="2" fontId="17" fillId="4" borderId="2" xfId="15" applyNumberFormat="1" applyFont="1" applyFill="1" applyBorder="1" applyAlignment="1">
      <alignment horizontal="center" vertical="center"/>
    </xf>
    <xf numFmtId="4" fontId="17" fillId="4" borderId="2" xfId="15" applyNumberFormat="1" applyFont="1" applyFill="1" applyBorder="1" applyAlignment="1">
      <alignment horizontal="center" vertical="center"/>
    </xf>
    <xf numFmtId="0" fontId="31" fillId="0" borderId="0" xfId="15" applyNumberFormat="1" applyFont="1" applyBorder="1" applyAlignment="1">
      <alignment horizontal="center"/>
    </xf>
    <xf numFmtId="4" fontId="28" fillId="0" borderId="0" xfId="22" applyNumberFormat="1" applyFont="1" applyFill="1" applyBorder="1" applyAlignment="1">
      <alignment horizontal="center"/>
    </xf>
    <xf numFmtId="0" fontId="28" fillId="0" borderId="0" xfId="22" applyNumberFormat="1" applyFont="1" applyFill="1" applyBorder="1" applyAlignment="1">
      <alignment horizontal="center"/>
    </xf>
    <xf numFmtId="0" fontId="17" fillId="0" borderId="6" xfId="15" applyNumberFormat="1" applyFont="1" applyFill="1" applyBorder="1" applyAlignment="1">
      <alignment horizontal="right" vertical="center"/>
    </xf>
    <xf numFmtId="0" fontId="17" fillId="0" borderId="14" xfId="15" applyNumberFormat="1" applyFont="1" applyFill="1" applyBorder="1" applyAlignment="1">
      <alignment horizontal="right" vertical="center"/>
    </xf>
    <xf numFmtId="2" fontId="17" fillId="0" borderId="2" xfId="15" applyNumberFormat="1" applyFont="1" applyFill="1" applyBorder="1" applyAlignment="1">
      <alignment horizontal="center" vertical="center"/>
    </xf>
    <xf numFmtId="0" fontId="16" fillId="0" borderId="0" xfId="15" applyNumberFormat="1" applyFont="1" applyBorder="1" applyAlignment="1">
      <alignment horizontal="left"/>
    </xf>
    <xf numFmtId="4" fontId="29" fillId="0" borderId="0" xfId="22" applyNumberFormat="1" applyFont="1" applyFill="1" applyBorder="1" applyAlignment="1">
      <alignment horizontal="center"/>
    </xf>
    <xf numFmtId="0" fontId="16" fillId="0" borderId="0" xfId="15" applyNumberFormat="1" applyFont="1" applyFill="1" applyAlignment="1">
      <alignment horizontal="center"/>
    </xf>
    <xf numFmtId="0" fontId="29" fillId="0" borderId="0" xfId="22" applyNumberFormat="1" applyFont="1" applyFill="1" applyBorder="1" applyAlignment="1">
      <alignment horizontal="center"/>
    </xf>
    <xf numFmtId="3" fontId="17" fillId="0" borderId="0" xfId="15" applyNumberFormat="1" applyFont="1" applyFill="1" applyBorder="1" applyAlignment="1">
      <alignment horizontal="center" vertical="center"/>
    </xf>
    <xf numFmtId="9" fontId="29" fillId="0" borderId="0" xfId="22" applyNumberFormat="1" applyFont="1" applyFill="1" applyBorder="1" applyAlignment="1">
      <alignment horizontal="center" wrapText="1"/>
    </xf>
    <xf numFmtId="0" fontId="29" fillId="0" borderId="0" xfId="78" applyNumberFormat="1" applyFont="1" applyFill="1" applyBorder="1" applyAlignment="1">
      <alignment horizontal="center"/>
    </xf>
    <xf numFmtId="0" fontId="16" fillId="0" borderId="0" xfId="15" applyNumberFormat="1" applyFont="1" applyFill="1" applyBorder="1" applyAlignment="1">
      <alignment horizontal="center"/>
    </xf>
    <xf numFmtId="0" fontId="31" fillId="0" borderId="0" xfId="15" applyNumberFormat="1" applyFont="1" applyFill="1" applyBorder="1" applyAlignment="1">
      <alignment horizontal="left"/>
    </xf>
    <xf numFmtId="3" fontId="31" fillId="0" borderId="4" xfId="15" applyNumberFormat="1" applyFont="1" applyFill="1" applyBorder="1" applyAlignment="1">
      <alignment horizontal="center"/>
    </xf>
    <xf numFmtId="3" fontId="31" fillId="0" borderId="5" xfId="15" applyNumberFormat="1" applyFont="1" applyFill="1" applyBorder="1" applyAlignment="1">
      <alignment horizontal="center"/>
    </xf>
    <xf numFmtId="0" fontId="31" fillId="0" borderId="0" xfId="15" applyNumberFormat="1" applyFont="1" applyFill="1" applyAlignment="1">
      <alignment horizontal="center"/>
    </xf>
    <xf numFmtId="3" fontId="31" fillId="0" borderId="0" xfId="15" applyNumberFormat="1" applyFont="1" applyFill="1" applyBorder="1" applyAlignment="1">
      <alignment horizontal="center"/>
    </xf>
    <xf numFmtId="0" fontId="33" fillId="0" borderId="0" xfId="15" applyNumberFormat="1" applyFont="1" applyFill="1" applyAlignment="1">
      <alignment horizontal="left"/>
    </xf>
    <xf numFmtId="4" fontId="31" fillId="0" borderId="4" xfId="15" applyNumberFormat="1" applyFont="1" applyFill="1" applyBorder="1" applyAlignment="1">
      <alignment horizontal="center"/>
    </xf>
    <xf numFmtId="4" fontId="31" fillId="0" borderId="5" xfId="15" applyNumberFormat="1" applyFont="1" applyFill="1" applyBorder="1" applyAlignment="1">
      <alignment horizontal="center"/>
    </xf>
    <xf numFmtId="4" fontId="31" fillId="0" borderId="6" xfId="15" applyNumberFormat="1" applyFont="1" applyFill="1" applyBorder="1" applyAlignment="1">
      <alignment horizontal="center"/>
    </xf>
    <xf numFmtId="0" fontId="31" fillId="0" borderId="0" xfId="15" applyNumberFormat="1" applyFont="1" applyFill="1" applyBorder="1" applyAlignment="1">
      <alignment horizontal="center"/>
    </xf>
    <xf numFmtId="0" fontId="25" fillId="0" borderId="0" xfId="40" applyFont="1" applyAlignment="1">
      <alignment horizontal="center" wrapText="1"/>
    </xf>
    <xf numFmtId="0" fontId="25" fillId="0" borderId="0" xfId="40" applyFont="1" applyAlignment="1">
      <alignment horizontal="center"/>
    </xf>
    <xf numFmtId="4" fontId="31" fillId="23" borderId="2" xfId="0" applyNumberFormat="1" applyFont="1" applyFill="1" applyBorder="1"/>
    <xf numFmtId="3" fontId="31" fillId="23" borderId="2" xfId="0" applyNumberFormat="1" applyFont="1" applyFill="1" applyBorder="1" applyAlignment="1"/>
  </cellXfs>
  <cellStyles count="79">
    <cellStyle name="_Больница Ванавара." xfId="1"/>
    <cellStyle name="_молодые специалисты" xfId="2"/>
    <cellStyle name="Гиперссылка 2" xfId="21"/>
    <cellStyle name="Гиперссылка 2 2" xfId="41"/>
    <cellStyle name="Гиперссылка 2 2 2" xfId="59"/>
    <cellStyle name="Гиперссылка 3" xfId="47"/>
    <cellStyle name="Денежный 2" xfId="60"/>
    <cellStyle name="Денежный 2 2" xfId="61"/>
    <cellStyle name="Обычный" xfId="0" builtinId="0"/>
    <cellStyle name="Обычный 10" xfId="28"/>
    <cellStyle name="Обычный 10 10" xfId="54"/>
    <cellStyle name="Обычный 10 2" xfId="38"/>
    <cellStyle name="Обычный 10 3" xfId="62"/>
    <cellStyle name="Обычный 10 4" xfId="78"/>
    <cellStyle name="Обычный 11" xfId="55"/>
    <cellStyle name="Обычный 2" xfId="3"/>
    <cellStyle name="Обычный 2 2" xfId="15"/>
    <cellStyle name="Обычный 2 2 2" xfId="19"/>
    <cellStyle name="Обычный 2 2 2 2" xfId="20"/>
    <cellStyle name="Обычный 2 2 2 2 2" xfId="40"/>
    <cellStyle name="Обычный 2 2 2 2 3 2" xfId="48"/>
    <cellStyle name="Обычный 2 2 2 3" xfId="34"/>
    <cellStyle name="Обычный 2 2 2 3 2" xfId="49"/>
    <cellStyle name="Обычный 2 2 3" xfId="50"/>
    <cellStyle name="Обычный 2 2 3 4" xfId="63"/>
    <cellStyle name="Обычный 2 2 4" xfId="64"/>
    <cellStyle name="Обычный 2 3" xfId="22"/>
    <cellStyle name="Обычный 2 3 3" xfId="65"/>
    <cellStyle name="Обычный 2 4" xfId="42"/>
    <cellStyle name="Обычный 3" xfId="4"/>
    <cellStyle name="Обычный 3 2" xfId="17"/>
    <cellStyle name="Обычный 3 2 2" xfId="43"/>
    <cellStyle name="Обычный 3 2 4" xfId="66"/>
    <cellStyle name="Обычный 3 3" xfId="27"/>
    <cellStyle name="Обычный 3 3 2" xfId="67"/>
    <cellStyle name="Обычный 3 4" xfId="46"/>
    <cellStyle name="Обычный 3_зп расчет  на 2011 год (2)" xfId="23"/>
    <cellStyle name="Обычный 4" xfId="5"/>
    <cellStyle name="Обычный 4 2" xfId="18"/>
    <cellStyle name="Обычный 4 2 2" xfId="58"/>
    <cellStyle name="Обычный 4 3" xfId="68"/>
    <cellStyle name="Обычный 4 3 2" xfId="51"/>
    <cellStyle name="Обычный 5" xfId="6"/>
    <cellStyle name="Обычный 5 2" xfId="24"/>
    <cellStyle name="Обычный 5 2 2" xfId="26"/>
    <cellStyle name="Обычный 5 2 2 2" xfId="37"/>
    <cellStyle name="Обычный 5 2 2 2 2" xfId="69"/>
    <cellStyle name="Обычный 5 2 2 2 2 2" xfId="70"/>
    <cellStyle name="Обычный 5 2 2 3" xfId="77"/>
    <cellStyle name="Обычный 5 2 3" xfId="53"/>
    <cellStyle name="Обычный 5 2 3 2" xfId="76"/>
    <cellStyle name="Обычный 5 3" xfId="39"/>
    <cellStyle name="Обычный 6" xfId="7"/>
    <cellStyle name="Обычный 6 2" xfId="29"/>
    <cellStyle name="Обычный 6 4" xfId="52"/>
    <cellStyle name="Обычный 7" xfId="8"/>
    <cellStyle name="Обычный 8" xfId="14"/>
    <cellStyle name="Обычный 9" xfId="44"/>
    <cellStyle name="Обычный_Больница Ванавара. 3" xfId="57"/>
    <cellStyle name="Обычный_Книга1" xfId="32"/>
    <cellStyle name="Обычный_Лист1 2" xfId="16"/>
    <cellStyle name="Обычный_смета 2005 новая" xfId="33"/>
    <cellStyle name="Обычный_Титульный лист" xfId="30"/>
    <cellStyle name="Обычный_Штат ОДБ 2" xfId="35"/>
    <cellStyle name="Обычный_Штат Тура Библиотека" xfId="31"/>
    <cellStyle name="Процентный" xfId="74" builtinId="5"/>
    <cellStyle name="Процентный 2" xfId="9"/>
    <cellStyle name="Процентный 3" xfId="45"/>
    <cellStyle name="Стиль 1" xfId="10"/>
    <cellStyle name="Финансовый" xfId="56" builtinId="3"/>
    <cellStyle name="Финансовый 2" xfId="11"/>
    <cellStyle name="Финансовый 2 2" xfId="71"/>
    <cellStyle name="Финансовый 2 3" xfId="72"/>
    <cellStyle name="Финансовый 3" xfId="12"/>
    <cellStyle name="Финансовый 4" xfId="13"/>
    <cellStyle name="Финансовый 5" xfId="25"/>
    <cellStyle name="Финансовый 6" xfId="36"/>
    <cellStyle name="Финансовый 7" xfId="75"/>
    <cellStyle name="Хвост" xfId="73"/>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69;&#1050;&#1054;&#1053;&#1054;&#1052;&#1048;&#1057;&#1058;&#1067;/&#1042;&#1072;&#1089;&#1080;&#1083;&#1080;&#1081;/&#1057;&#1084;&#1077;&#1090;&#1099;/2019/&#1044;&#1054;&#1050;%2023.09/&#1055;&#1088;&#1080;&#1083;&#1086;&#1078;&#1077;&#1085;&#1080;&#1077;%202%20&#1082;%20&#1055;&#1086;&#1088;&#1103;&#1076;&#1082;&#1091;%20&#1089;%2001.01.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4;&#1073;&#1088;&#1072;&#1079;&#1086;&#1074;&#1072;&#1085;&#1080;&#1103;/&#1069;&#1050;&#1054;&#1053;&#1054;&#1052;&#1048;&#1057;&#1058;&#1067;/&#1060;&#1072;&#1088;&#1082;&#1086;&#1074;&#1072;/&#1057;&#1084;&#1077;&#1090;&#1099;/&#1057;&#1084;&#1077;&#1090;&#1099;%202022/&#1096;&#1082;&#1058;&#1091;&#1090;&#1086;&#1085;&#1095;&#1072;&#1085;&#1099;/&#1089;%2001.07.22/&#1096;&#1082;&#1058;&#1091;&#1090;&#1086;&#1085;&#1095;&#1072;&#1085;&#1099;%20%20&#1040;&#1059;&#1055;%20&#1089;%2001.07.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69;&#1050;&#1054;&#1053;&#1054;&#1052;&#1048;&#1057;&#1058;&#1067;/&#1042;&#1072;&#1089;&#1080;&#1083;&#1080;&#1081;/&#1057;&#1084;&#1077;&#1090;&#1099;/2017/&#1057;&#1064;%20&#1058;&#1091;&#1090;&#1086;&#1085;&#1095;&#1072;&#1085;&#1099;/&#1059;&#1058;&#1042;&#1045;&#1056;&#1046;&#1044;&#1045;&#1053;&#1053;&#1067;&#1045;/&#1057;&#1084;&#1077;&#1090;&#1072;%20%202016%20&#1064;&#1050;&#1086;&#1083;&#1072;%20&#1058;&#1091;&#1090;&#1086;&#1085;&#1095;&#1072;&#1085;&#1089;&#1082;&#1072;&#1103;%20&#1089;&#1091;&#1073;&#1074;%20%20&#1055;&#1045;&#1044;%20%20&#1055;&#1045;&#105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69;&#1050;&#1054;&#1053;&#1054;&#1052;&#1048;&#1057;&#1058;&#1067;/&#1042;&#1072;&#1089;&#1080;&#1083;&#1080;&#1081;/&#1057;&#1084;&#1077;&#1090;&#1099;/2017/&#1057;&#1064;%20&#1058;&#1091;&#1090;&#1086;&#1085;&#1095;&#1072;&#1085;&#1099;/&#1059;&#1058;&#1042;&#1045;&#1056;&#1046;&#1044;&#1045;&#1053;&#1053;&#1067;&#1045;/&#1043;&#1054;&#1058;%20&#1057;&#1084;&#1077;&#1090;&#1072;%20%202016%20&#1064;&#1050;&#1086;&#1083;&#1072;%20&#1058;&#1091;&#1090;&#1086;&#1085;&#1095;&#1072;&#1085;&#1089;&#1082;&#1072;&#1103;%20&#1089;&#1091;&#1073;&#1074;%20%20&#1055;&#1045;&#1044;%20&#1055;&#1045;&#105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Штатное расписание"/>
      <sheetName val="Анализ шт. расписания"/>
      <sheetName val="Анализ сметы расходов"/>
      <sheetName val="КВР 100"/>
      <sheetName val="КВР 200"/>
      <sheetName val="КВР 300"/>
      <sheetName val="КВР 400"/>
      <sheetName val="КВР 800"/>
    </sheetNames>
    <sheetDataSet>
      <sheetData sheetId="0"/>
      <sheetData sheetId="1"/>
      <sheetData sheetId="2"/>
      <sheetData sheetId="3"/>
      <sheetData sheetId="4">
        <row r="8">
          <cell r="G8">
            <v>0</v>
          </cell>
        </row>
        <row r="50">
          <cell r="G50">
            <v>0</v>
          </cell>
        </row>
        <row r="56">
          <cell r="G56">
            <v>0</v>
          </cell>
        </row>
      </sheetData>
      <sheetData sheetId="5">
        <row r="8">
          <cell r="G8">
            <v>0</v>
          </cell>
        </row>
      </sheetData>
      <sheetData sheetId="6">
        <row r="8">
          <cell r="G8">
            <v>0</v>
          </cell>
        </row>
      </sheetData>
      <sheetData sheetId="7">
        <row r="8">
          <cell r="G8">
            <v>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Тит"/>
      <sheetName val="штатка"/>
      <sheetName val="Анализ ш.р."/>
      <sheetName val="иной пер"/>
      <sheetName val="пед пер"/>
      <sheetName val="коэф. "/>
      <sheetName val="ШО"/>
    </sheetNames>
    <sheetDataSet>
      <sheetData sheetId="0" refreshError="1"/>
      <sheetData sheetId="1" refreshError="1"/>
      <sheetData sheetId="2" refreshError="1"/>
      <sheetData sheetId="3">
        <row r="19">
          <cell r="A19" t="str">
            <v>Руководящие работники</v>
          </cell>
        </row>
        <row r="20">
          <cell r="B20" t="str">
            <v>Директор</v>
          </cell>
          <cell r="E20">
            <v>1</v>
          </cell>
        </row>
        <row r="21">
          <cell r="B21" t="str">
            <v>Заместитель</v>
          </cell>
          <cell r="E21">
            <v>1</v>
          </cell>
        </row>
        <row r="22">
          <cell r="A22" t="str">
            <v>Иные административно-хозяйственные работники</v>
          </cell>
        </row>
        <row r="23">
          <cell r="B23" t="str">
            <v>Делопроизводитель</v>
          </cell>
        </row>
        <row r="29">
          <cell r="B29" t="str">
            <v>Заведующий хозяйством</v>
          </cell>
          <cell r="E29">
            <v>1</v>
          </cell>
        </row>
        <row r="31">
          <cell r="A31" t="str">
            <v>Учебно-вспомогательный персонал</v>
          </cell>
        </row>
        <row r="32">
          <cell r="B32" t="str">
            <v>Помощник воспитателя</v>
          </cell>
          <cell r="E32">
            <v>2</v>
          </cell>
        </row>
        <row r="34">
          <cell r="E34">
            <v>6</v>
          </cell>
          <cell r="G34">
            <v>41961</v>
          </cell>
          <cell r="S34">
            <v>13279.17</v>
          </cell>
          <cell r="Y34">
            <v>7298.36</v>
          </cell>
        </row>
      </sheetData>
      <sheetData sheetId="4">
        <row r="19">
          <cell r="A19" t="str">
            <v>Иной педагогический персонал</v>
          </cell>
        </row>
        <row r="20">
          <cell r="B20" t="str">
            <v>Увачан И.К.</v>
          </cell>
          <cell r="C20" t="str">
            <v>Воспитатель интерната</v>
          </cell>
          <cell r="D20">
            <v>3</v>
          </cell>
          <cell r="E20" t="str">
            <v>с/спец</v>
          </cell>
          <cell r="G20">
            <v>30</v>
          </cell>
          <cell r="I20">
            <v>1</v>
          </cell>
          <cell r="J20">
            <v>7171</v>
          </cell>
        </row>
        <row r="21">
          <cell r="B21" t="str">
            <v>Хутокогир Л.К.</v>
          </cell>
          <cell r="C21" t="str">
            <v>Воспитатель интерната</v>
          </cell>
          <cell r="D21">
            <v>3</v>
          </cell>
          <cell r="E21" t="str">
            <v>с/спец</v>
          </cell>
          <cell r="I21">
            <v>1</v>
          </cell>
          <cell r="J21">
            <v>7171</v>
          </cell>
        </row>
        <row r="22">
          <cell r="B22" t="str">
            <v>Горбоуль Н.А.</v>
          </cell>
          <cell r="C22" t="str">
            <v>Воспитатель интерната</v>
          </cell>
          <cell r="D22">
            <v>3</v>
          </cell>
          <cell r="E22" t="str">
            <v>с/спец</v>
          </cell>
          <cell r="I22">
            <v>1</v>
          </cell>
          <cell r="J22">
            <v>7171</v>
          </cell>
        </row>
        <row r="24">
          <cell r="I24">
            <v>3</v>
          </cell>
          <cell r="M24">
            <v>0</v>
          </cell>
          <cell r="Y24">
            <v>5378.25</v>
          </cell>
          <cell r="BF24">
            <v>5378.25</v>
          </cell>
        </row>
      </sheetData>
      <sheetData sheetId="5">
        <row r="14">
          <cell r="T14">
            <v>10756.5</v>
          </cell>
        </row>
        <row r="15">
          <cell r="T15">
            <v>10756.5</v>
          </cell>
        </row>
        <row r="16">
          <cell r="T16">
            <v>10756.5</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ТИТ "/>
      <sheetName val="ТИТ 2 "/>
      <sheetName val="Анализ см "/>
      <sheetName val=" 210 "/>
      <sheetName val="220"/>
      <sheetName val="290,310 "/>
      <sheetName val=" 340 "/>
      <sheetName val="штатка"/>
      <sheetName val="Анализ ш.р."/>
      <sheetName val="ШО пед.пер."/>
      <sheetName val="ШКОЛА пед"/>
      <sheetName val="коэф. Школа"/>
      <sheetName val="расчет ру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8">
          <cell r="B8">
            <v>82958.100000000006</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ТИТ "/>
      <sheetName val="ТИТ 2 "/>
      <sheetName val="Анализ см "/>
      <sheetName val=" 210 "/>
      <sheetName val="220"/>
      <sheetName val="290,310 "/>
      <sheetName val=" 340 "/>
      <sheetName val="штатка"/>
      <sheetName val="Анализ ш.р."/>
      <sheetName val="ШО пед.пер."/>
      <sheetName val="ШКОЛА пед"/>
      <sheetName val="коэф. Школа"/>
      <sheetName val="расчет рук"/>
      <sheetName val=" 340  (2)"/>
      <sheetName val=" 340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8">
          <cell r="B8">
            <v>82958.100000000006</v>
          </cell>
          <cell r="C8">
            <v>16.5</v>
          </cell>
        </row>
      </sheetData>
      <sheetData sheetId="13" refreshError="1"/>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garantf1://79064.0/" TargetMode="External"/><Relationship Id="rId2" Type="http://schemas.openxmlformats.org/officeDocument/2006/relationships/hyperlink" Target="garantf1://12072190.100000/" TargetMode="External"/><Relationship Id="rId1" Type="http://schemas.openxmlformats.org/officeDocument/2006/relationships/hyperlink" Target="garantf1://79139.0/"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27"/>
  <sheetViews>
    <sheetView view="pageBreakPreview" zoomScale="90" zoomScaleSheetLayoutView="90" workbookViewId="0">
      <selection activeCell="S15" sqref="S15"/>
    </sheetView>
  </sheetViews>
  <sheetFormatPr defaultRowHeight="12.75"/>
  <cols>
    <col min="1" max="7" width="9.140625" style="511"/>
    <col min="8" max="8" width="12.42578125" style="511" customWidth="1"/>
    <col min="9" max="10" width="9.140625" style="511"/>
    <col min="11" max="11" width="14.7109375" style="511" customWidth="1"/>
    <col min="12" max="12" width="20.7109375" style="511" customWidth="1"/>
    <col min="13" max="15" width="9.140625" style="511"/>
    <col min="16" max="16" width="1.5703125" style="511" customWidth="1"/>
    <col min="17" max="263" width="9.140625" style="511"/>
    <col min="264" max="264" width="12.42578125" style="511" customWidth="1"/>
    <col min="265" max="266" width="9.140625" style="511"/>
    <col min="267" max="267" width="14.7109375" style="511" customWidth="1"/>
    <col min="268" max="268" width="20.7109375" style="511" customWidth="1"/>
    <col min="269" max="271" width="9.140625" style="511"/>
    <col min="272" max="272" width="1.5703125" style="511" customWidth="1"/>
    <col min="273" max="519" width="9.140625" style="511"/>
    <col min="520" max="520" width="12.42578125" style="511" customWidth="1"/>
    <col min="521" max="522" width="9.140625" style="511"/>
    <col min="523" max="523" width="14.7109375" style="511" customWidth="1"/>
    <col min="524" max="524" width="20.7109375" style="511" customWidth="1"/>
    <col min="525" max="527" width="9.140625" style="511"/>
    <col min="528" max="528" width="1.5703125" style="511" customWidth="1"/>
    <col min="529" max="775" width="9.140625" style="511"/>
    <col min="776" max="776" width="12.42578125" style="511" customWidth="1"/>
    <col min="777" max="778" width="9.140625" style="511"/>
    <col min="779" max="779" width="14.7109375" style="511" customWidth="1"/>
    <col min="780" max="780" width="20.7109375" style="511" customWidth="1"/>
    <col min="781" max="783" width="9.140625" style="511"/>
    <col min="784" max="784" width="1.5703125" style="511" customWidth="1"/>
    <col min="785" max="1031" width="9.140625" style="511"/>
    <col min="1032" max="1032" width="12.42578125" style="511" customWidth="1"/>
    <col min="1033" max="1034" width="9.140625" style="511"/>
    <col min="1035" max="1035" width="14.7109375" style="511" customWidth="1"/>
    <col min="1036" max="1036" width="20.7109375" style="511" customWidth="1"/>
    <col min="1037" max="1039" width="9.140625" style="511"/>
    <col min="1040" max="1040" width="1.5703125" style="511" customWidth="1"/>
    <col min="1041" max="1287" width="9.140625" style="511"/>
    <col min="1288" max="1288" width="12.42578125" style="511" customWidth="1"/>
    <col min="1289" max="1290" width="9.140625" style="511"/>
    <col min="1291" max="1291" width="14.7109375" style="511" customWidth="1"/>
    <col min="1292" max="1292" width="20.7109375" style="511" customWidth="1"/>
    <col min="1293" max="1295" width="9.140625" style="511"/>
    <col min="1296" max="1296" width="1.5703125" style="511" customWidth="1"/>
    <col min="1297" max="1543" width="9.140625" style="511"/>
    <col min="1544" max="1544" width="12.42578125" style="511" customWidth="1"/>
    <col min="1545" max="1546" width="9.140625" style="511"/>
    <col min="1547" max="1547" width="14.7109375" style="511" customWidth="1"/>
    <col min="1548" max="1548" width="20.7109375" style="511" customWidth="1"/>
    <col min="1549" max="1551" width="9.140625" style="511"/>
    <col min="1552" max="1552" width="1.5703125" style="511" customWidth="1"/>
    <col min="1553" max="1799" width="9.140625" style="511"/>
    <col min="1800" max="1800" width="12.42578125" style="511" customWidth="1"/>
    <col min="1801" max="1802" width="9.140625" style="511"/>
    <col min="1803" max="1803" width="14.7109375" style="511" customWidth="1"/>
    <col min="1804" max="1804" width="20.7109375" style="511" customWidth="1"/>
    <col min="1805" max="1807" width="9.140625" style="511"/>
    <col min="1808" max="1808" width="1.5703125" style="511" customWidth="1"/>
    <col min="1809" max="2055" width="9.140625" style="511"/>
    <col min="2056" max="2056" width="12.42578125" style="511" customWidth="1"/>
    <col min="2057" max="2058" width="9.140625" style="511"/>
    <col min="2059" max="2059" width="14.7109375" style="511" customWidth="1"/>
    <col min="2060" max="2060" width="20.7109375" style="511" customWidth="1"/>
    <col min="2061" max="2063" width="9.140625" style="511"/>
    <col min="2064" max="2064" width="1.5703125" style="511" customWidth="1"/>
    <col min="2065" max="2311" width="9.140625" style="511"/>
    <col min="2312" max="2312" width="12.42578125" style="511" customWidth="1"/>
    <col min="2313" max="2314" width="9.140625" style="511"/>
    <col min="2315" max="2315" width="14.7109375" style="511" customWidth="1"/>
    <col min="2316" max="2316" width="20.7109375" style="511" customWidth="1"/>
    <col min="2317" max="2319" width="9.140625" style="511"/>
    <col min="2320" max="2320" width="1.5703125" style="511" customWidth="1"/>
    <col min="2321" max="2567" width="9.140625" style="511"/>
    <col min="2568" max="2568" width="12.42578125" style="511" customWidth="1"/>
    <col min="2569" max="2570" width="9.140625" style="511"/>
    <col min="2571" max="2571" width="14.7109375" style="511" customWidth="1"/>
    <col min="2572" max="2572" width="20.7109375" style="511" customWidth="1"/>
    <col min="2573" max="2575" width="9.140625" style="511"/>
    <col min="2576" max="2576" width="1.5703125" style="511" customWidth="1"/>
    <col min="2577" max="2823" width="9.140625" style="511"/>
    <col min="2824" max="2824" width="12.42578125" style="511" customWidth="1"/>
    <col min="2825" max="2826" width="9.140625" style="511"/>
    <col min="2827" max="2827" width="14.7109375" style="511" customWidth="1"/>
    <col min="2828" max="2828" width="20.7109375" style="511" customWidth="1"/>
    <col min="2829" max="2831" width="9.140625" style="511"/>
    <col min="2832" max="2832" width="1.5703125" style="511" customWidth="1"/>
    <col min="2833" max="3079" width="9.140625" style="511"/>
    <col min="3080" max="3080" width="12.42578125" style="511" customWidth="1"/>
    <col min="3081" max="3082" width="9.140625" style="511"/>
    <col min="3083" max="3083" width="14.7109375" style="511" customWidth="1"/>
    <col min="3084" max="3084" width="20.7109375" style="511" customWidth="1"/>
    <col min="3085" max="3087" width="9.140625" style="511"/>
    <col min="3088" max="3088" width="1.5703125" style="511" customWidth="1"/>
    <col min="3089" max="3335" width="9.140625" style="511"/>
    <col min="3336" max="3336" width="12.42578125" style="511" customWidth="1"/>
    <col min="3337" max="3338" width="9.140625" style="511"/>
    <col min="3339" max="3339" width="14.7109375" style="511" customWidth="1"/>
    <col min="3340" max="3340" width="20.7109375" style="511" customWidth="1"/>
    <col min="3341" max="3343" width="9.140625" style="511"/>
    <col min="3344" max="3344" width="1.5703125" style="511" customWidth="1"/>
    <col min="3345" max="3591" width="9.140625" style="511"/>
    <col min="3592" max="3592" width="12.42578125" style="511" customWidth="1"/>
    <col min="3593" max="3594" width="9.140625" style="511"/>
    <col min="3595" max="3595" width="14.7109375" style="511" customWidth="1"/>
    <col min="3596" max="3596" width="20.7109375" style="511" customWidth="1"/>
    <col min="3597" max="3599" width="9.140625" style="511"/>
    <col min="3600" max="3600" width="1.5703125" style="511" customWidth="1"/>
    <col min="3601" max="3847" width="9.140625" style="511"/>
    <col min="3848" max="3848" width="12.42578125" style="511" customWidth="1"/>
    <col min="3849" max="3850" width="9.140625" style="511"/>
    <col min="3851" max="3851" width="14.7109375" style="511" customWidth="1"/>
    <col min="3852" max="3852" width="20.7109375" style="511" customWidth="1"/>
    <col min="3853" max="3855" width="9.140625" style="511"/>
    <col min="3856" max="3856" width="1.5703125" style="511" customWidth="1"/>
    <col min="3857" max="4103" width="9.140625" style="511"/>
    <col min="4104" max="4104" width="12.42578125" style="511" customWidth="1"/>
    <col min="4105" max="4106" width="9.140625" style="511"/>
    <col min="4107" max="4107" width="14.7109375" style="511" customWidth="1"/>
    <col min="4108" max="4108" width="20.7109375" style="511" customWidth="1"/>
    <col min="4109" max="4111" width="9.140625" style="511"/>
    <col min="4112" max="4112" width="1.5703125" style="511" customWidth="1"/>
    <col min="4113" max="4359" width="9.140625" style="511"/>
    <col min="4360" max="4360" width="12.42578125" style="511" customWidth="1"/>
    <col min="4361" max="4362" width="9.140625" style="511"/>
    <col min="4363" max="4363" width="14.7109375" style="511" customWidth="1"/>
    <col min="4364" max="4364" width="20.7109375" style="511" customWidth="1"/>
    <col min="4365" max="4367" width="9.140625" style="511"/>
    <col min="4368" max="4368" width="1.5703125" style="511" customWidth="1"/>
    <col min="4369" max="4615" width="9.140625" style="511"/>
    <col min="4616" max="4616" width="12.42578125" style="511" customWidth="1"/>
    <col min="4617" max="4618" width="9.140625" style="511"/>
    <col min="4619" max="4619" width="14.7109375" style="511" customWidth="1"/>
    <col min="4620" max="4620" width="20.7109375" style="511" customWidth="1"/>
    <col min="4621" max="4623" width="9.140625" style="511"/>
    <col min="4624" max="4624" width="1.5703125" style="511" customWidth="1"/>
    <col min="4625" max="4871" width="9.140625" style="511"/>
    <col min="4872" max="4872" width="12.42578125" style="511" customWidth="1"/>
    <col min="4873" max="4874" width="9.140625" style="511"/>
    <col min="4875" max="4875" width="14.7109375" style="511" customWidth="1"/>
    <col min="4876" max="4876" width="20.7109375" style="511" customWidth="1"/>
    <col min="4877" max="4879" width="9.140625" style="511"/>
    <col min="4880" max="4880" width="1.5703125" style="511" customWidth="1"/>
    <col min="4881" max="5127" width="9.140625" style="511"/>
    <col min="5128" max="5128" width="12.42578125" style="511" customWidth="1"/>
    <col min="5129" max="5130" width="9.140625" style="511"/>
    <col min="5131" max="5131" width="14.7109375" style="511" customWidth="1"/>
    <col min="5132" max="5132" width="20.7109375" style="511" customWidth="1"/>
    <col min="5133" max="5135" width="9.140625" style="511"/>
    <col min="5136" max="5136" width="1.5703125" style="511" customWidth="1"/>
    <col min="5137" max="5383" width="9.140625" style="511"/>
    <col min="5384" max="5384" width="12.42578125" style="511" customWidth="1"/>
    <col min="5385" max="5386" width="9.140625" style="511"/>
    <col min="5387" max="5387" width="14.7109375" style="511" customWidth="1"/>
    <col min="5388" max="5388" width="20.7109375" style="511" customWidth="1"/>
    <col min="5389" max="5391" width="9.140625" style="511"/>
    <col min="5392" max="5392" width="1.5703125" style="511" customWidth="1"/>
    <col min="5393" max="5639" width="9.140625" style="511"/>
    <col min="5640" max="5640" width="12.42578125" style="511" customWidth="1"/>
    <col min="5641" max="5642" width="9.140625" style="511"/>
    <col min="5643" max="5643" width="14.7109375" style="511" customWidth="1"/>
    <col min="5644" max="5644" width="20.7109375" style="511" customWidth="1"/>
    <col min="5645" max="5647" width="9.140625" style="511"/>
    <col min="5648" max="5648" width="1.5703125" style="511" customWidth="1"/>
    <col min="5649" max="5895" width="9.140625" style="511"/>
    <col min="5896" max="5896" width="12.42578125" style="511" customWidth="1"/>
    <col min="5897" max="5898" width="9.140625" style="511"/>
    <col min="5899" max="5899" width="14.7109375" style="511" customWidth="1"/>
    <col min="5900" max="5900" width="20.7109375" style="511" customWidth="1"/>
    <col min="5901" max="5903" width="9.140625" style="511"/>
    <col min="5904" max="5904" width="1.5703125" style="511" customWidth="1"/>
    <col min="5905" max="6151" width="9.140625" style="511"/>
    <col min="6152" max="6152" width="12.42578125" style="511" customWidth="1"/>
    <col min="6153" max="6154" width="9.140625" style="511"/>
    <col min="6155" max="6155" width="14.7109375" style="511" customWidth="1"/>
    <col min="6156" max="6156" width="20.7109375" style="511" customWidth="1"/>
    <col min="6157" max="6159" width="9.140625" style="511"/>
    <col min="6160" max="6160" width="1.5703125" style="511" customWidth="1"/>
    <col min="6161" max="6407" width="9.140625" style="511"/>
    <col min="6408" max="6408" width="12.42578125" style="511" customWidth="1"/>
    <col min="6409" max="6410" width="9.140625" style="511"/>
    <col min="6411" max="6411" width="14.7109375" style="511" customWidth="1"/>
    <col min="6412" max="6412" width="20.7109375" style="511" customWidth="1"/>
    <col min="6413" max="6415" width="9.140625" style="511"/>
    <col min="6416" max="6416" width="1.5703125" style="511" customWidth="1"/>
    <col min="6417" max="6663" width="9.140625" style="511"/>
    <col min="6664" max="6664" width="12.42578125" style="511" customWidth="1"/>
    <col min="6665" max="6666" width="9.140625" style="511"/>
    <col min="6667" max="6667" width="14.7109375" style="511" customWidth="1"/>
    <col min="6668" max="6668" width="20.7109375" style="511" customWidth="1"/>
    <col min="6669" max="6671" width="9.140625" style="511"/>
    <col min="6672" max="6672" width="1.5703125" style="511" customWidth="1"/>
    <col min="6673" max="6919" width="9.140625" style="511"/>
    <col min="6920" max="6920" width="12.42578125" style="511" customWidth="1"/>
    <col min="6921" max="6922" width="9.140625" style="511"/>
    <col min="6923" max="6923" width="14.7109375" style="511" customWidth="1"/>
    <col min="6924" max="6924" width="20.7109375" style="511" customWidth="1"/>
    <col min="6925" max="6927" width="9.140625" style="511"/>
    <col min="6928" max="6928" width="1.5703125" style="511" customWidth="1"/>
    <col min="6929" max="7175" width="9.140625" style="511"/>
    <col min="7176" max="7176" width="12.42578125" style="511" customWidth="1"/>
    <col min="7177" max="7178" width="9.140625" style="511"/>
    <col min="7179" max="7179" width="14.7109375" style="511" customWidth="1"/>
    <col min="7180" max="7180" width="20.7109375" style="511" customWidth="1"/>
    <col min="7181" max="7183" width="9.140625" style="511"/>
    <col min="7184" max="7184" width="1.5703125" style="511" customWidth="1"/>
    <col min="7185" max="7431" width="9.140625" style="511"/>
    <col min="7432" max="7432" width="12.42578125" style="511" customWidth="1"/>
    <col min="7433" max="7434" width="9.140625" style="511"/>
    <col min="7435" max="7435" width="14.7109375" style="511" customWidth="1"/>
    <col min="7436" max="7436" width="20.7109375" style="511" customWidth="1"/>
    <col min="7437" max="7439" width="9.140625" style="511"/>
    <col min="7440" max="7440" width="1.5703125" style="511" customWidth="1"/>
    <col min="7441" max="7687" width="9.140625" style="511"/>
    <col min="7688" max="7688" width="12.42578125" style="511" customWidth="1"/>
    <col min="7689" max="7690" width="9.140625" style="511"/>
    <col min="7691" max="7691" width="14.7109375" style="511" customWidth="1"/>
    <col min="7692" max="7692" width="20.7109375" style="511" customWidth="1"/>
    <col min="7693" max="7695" width="9.140625" style="511"/>
    <col min="7696" max="7696" width="1.5703125" style="511" customWidth="1"/>
    <col min="7697" max="7943" width="9.140625" style="511"/>
    <col min="7944" max="7944" width="12.42578125" style="511" customWidth="1"/>
    <col min="7945" max="7946" width="9.140625" style="511"/>
    <col min="7947" max="7947" width="14.7109375" style="511" customWidth="1"/>
    <col min="7948" max="7948" width="20.7109375" style="511" customWidth="1"/>
    <col min="7949" max="7951" width="9.140625" style="511"/>
    <col min="7952" max="7952" width="1.5703125" style="511" customWidth="1"/>
    <col min="7953" max="8199" width="9.140625" style="511"/>
    <col min="8200" max="8200" width="12.42578125" style="511" customWidth="1"/>
    <col min="8201" max="8202" width="9.140625" style="511"/>
    <col min="8203" max="8203" width="14.7109375" style="511" customWidth="1"/>
    <col min="8204" max="8204" width="20.7109375" style="511" customWidth="1"/>
    <col min="8205" max="8207" width="9.140625" style="511"/>
    <col min="8208" max="8208" width="1.5703125" style="511" customWidth="1"/>
    <col min="8209" max="8455" width="9.140625" style="511"/>
    <col min="8456" max="8456" width="12.42578125" style="511" customWidth="1"/>
    <col min="8457" max="8458" width="9.140625" style="511"/>
    <col min="8459" max="8459" width="14.7109375" style="511" customWidth="1"/>
    <col min="8460" max="8460" width="20.7109375" style="511" customWidth="1"/>
    <col min="8461" max="8463" width="9.140625" style="511"/>
    <col min="8464" max="8464" width="1.5703125" style="511" customWidth="1"/>
    <col min="8465" max="8711" width="9.140625" style="511"/>
    <col min="8712" max="8712" width="12.42578125" style="511" customWidth="1"/>
    <col min="8713" max="8714" width="9.140625" style="511"/>
    <col min="8715" max="8715" width="14.7109375" style="511" customWidth="1"/>
    <col min="8716" max="8716" width="20.7109375" style="511" customWidth="1"/>
    <col min="8717" max="8719" width="9.140625" style="511"/>
    <col min="8720" max="8720" width="1.5703125" style="511" customWidth="1"/>
    <col min="8721" max="8967" width="9.140625" style="511"/>
    <col min="8968" max="8968" width="12.42578125" style="511" customWidth="1"/>
    <col min="8969" max="8970" width="9.140625" style="511"/>
    <col min="8971" max="8971" width="14.7109375" style="511" customWidth="1"/>
    <col min="8972" max="8972" width="20.7109375" style="511" customWidth="1"/>
    <col min="8973" max="8975" width="9.140625" style="511"/>
    <col min="8976" max="8976" width="1.5703125" style="511" customWidth="1"/>
    <col min="8977" max="9223" width="9.140625" style="511"/>
    <col min="9224" max="9224" width="12.42578125" style="511" customWidth="1"/>
    <col min="9225" max="9226" width="9.140625" style="511"/>
    <col min="9227" max="9227" width="14.7109375" style="511" customWidth="1"/>
    <col min="9228" max="9228" width="20.7109375" style="511" customWidth="1"/>
    <col min="9229" max="9231" width="9.140625" style="511"/>
    <col min="9232" max="9232" width="1.5703125" style="511" customWidth="1"/>
    <col min="9233" max="9479" width="9.140625" style="511"/>
    <col min="9480" max="9480" width="12.42578125" style="511" customWidth="1"/>
    <col min="9481" max="9482" width="9.140625" style="511"/>
    <col min="9483" max="9483" width="14.7109375" style="511" customWidth="1"/>
    <col min="9484" max="9484" width="20.7109375" style="511" customWidth="1"/>
    <col min="9485" max="9487" width="9.140625" style="511"/>
    <col min="9488" max="9488" width="1.5703125" style="511" customWidth="1"/>
    <col min="9489" max="9735" width="9.140625" style="511"/>
    <col min="9736" max="9736" width="12.42578125" style="511" customWidth="1"/>
    <col min="9737" max="9738" width="9.140625" style="511"/>
    <col min="9739" max="9739" width="14.7109375" style="511" customWidth="1"/>
    <col min="9740" max="9740" width="20.7109375" style="511" customWidth="1"/>
    <col min="9741" max="9743" width="9.140625" style="511"/>
    <col min="9744" max="9744" width="1.5703125" style="511" customWidth="1"/>
    <col min="9745" max="9991" width="9.140625" style="511"/>
    <col min="9992" max="9992" width="12.42578125" style="511" customWidth="1"/>
    <col min="9993" max="9994" width="9.140625" style="511"/>
    <col min="9995" max="9995" width="14.7109375" style="511" customWidth="1"/>
    <col min="9996" max="9996" width="20.7109375" style="511" customWidth="1"/>
    <col min="9997" max="9999" width="9.140625" style="511"/>
    <col min="10000" max="10000" width="1.5703125" style="511" customWidth="1"/>
    <col min="10001" max="10247" width="9.140625" style="511"/>
    <col min="10248" max="10248" width="12.42578125" style="511" customWidth="1"/>
    <col min="10249" max="10250" width="9.140625" style="511"/>
    <col min="10251" max="10251" width="14.7109375" style="511" customWidth="1"/>
    <col min="10252" max="10252" width="20.7109375" style="511" customWidth="1"/>
    <col min="10253" max="10255" width="9.140625" style="511"/>
    <col min="10256" max="10256" width="1.5703125" style="511" customWidth="1"/>
    <col min="10257" max="10503" width="9.140625" style="511"/>
    <col min="10504" max="10504" width="12.42578125" style="511" customWidth="1"/>
    <col min="10505" max="10506" width="9.140625" style="511"/>
    <col min="10507" max="10507" width="14.7109375" style="511" customWidth="1"/>
    <col min="10508" max="10508" width="20.7109375" style="511" customWidth="1"/>
    <col min="10509" max="10511" width="9.140625" style="511"/>
    <col min="10512" max="10512" width="1.5703125" style="511" customWidth="1"/>
    <col min="10513" max="10759" width="9.140625" style="511"/>
    <col min="10760" max="10760" width="12.42578125" style="511" customWidth="1"/>
    <col min="10761" max="10762" width="9.140625" style="511"/>
    <col min="10763" max="10763" width="14.7109375" style="511" customWidth="1"/>
    <col min="10764" max="10764" width="20.7109375" style="511" customWidth="1"/>
    <col min="10765" max="10767" width="9.140625" style="511"/>
    <col min="10768" max="10768" width="1.5703125" style="511" customWidth="1"/>
    <col min="10769" max="11015" width="9.140625" style="511"/>
    <col min="11016" max="11016" width="12.42578125" style="511" customWidth="1"/>
    <col min="11017" max="11018" width="9.140625" style="511"/>
    <col min="11019" max="11019" width="14.7109375" style="511" customWidth="1"/>
    <col min="11020" max="11020" width="20.7109375" style="511" customWidth="1"/>
    <col min="11021" max="11023" width="9.140625" style="511"/>
    <col min="11024" max="11024" width="1.5703125" style="511" customWidth="1"/>
    <col min="11025" max="11271" width="9.140625" style="511"/>
    <col min="11272" max="11272" width="12.42578125" style="511" customWidth="1"/>
    <col min="11273" max="11274" width="9.140625" style="511"/>
    <col min="11275" max="11275" width="14.7109375" style="511" customWidth="1"/>
    <col min="11276" max="11276" width="20.7109375" style="511" customWidth="1"/>
    <col min="11277" max="11279" width="9.140625" style="511"/>
    <col min="11280" max="11280" width="1.5703125" style="511" customWidth="1"/>
    <col min="11281" max="11527" width="9.140625" style="511"/>
    <col min="11528" max="11528" width="12.42578125" style="511" customWidth="1"/>
    <col min="11529" max="11530" width="9.140625" style="511"/>
    <col min="11531" max="11531" width="14.7109375" style="511" customWidth="1"/>
    <col min="11532" max="11532" width="20.7109375" style="511" customWidth="1"/>
    <col min="11533" max="11535" width="9.140625" style="511"/>
    <col min="11536" max="11536" width="1.5703125" style="511" customWidth="1"/>
    <col min="11537" max="11783" width="9.140625" style="511"/>
    <col min="11784" max="11784" width="12.42578125" style="511" customWidth="1"/>
    <col min="11785" max="11786" width="9.140625" style="511"/>
    <col min="11787" max="11787" width="14.7109375" style="511" customWidth="1"/>
    <col min="11788" max="11788" width="20.7109375" style="511" customWidth="1"/>
    <col min="11789" max="11791" width="9.140625" style="511"/>
    <col min="11792" max="11792" width="1.5703125" style="511" customWidth="1"/>
    <col min="11793" max="12039" width="9.140625" style="511"/>
    <col min="12040" max="12040" width="12.42578125" style="511" customWidth="1"/>
    <col min="12041" max="12042" width="9.140625" style="511"/>
    <col min="12043" max="12043" width="14.7109375" style="511" customWidth="1"/>
    <col min="12044" max="12044" width="20.7109375" style="511" customWidth="1"/>
    <col min="12045" max="12047" width="9.140625" style="511"/>
    <col min="12048" max="12048" width="1.5703125" style="511" customWidth="1"/>
    <col min="12049" max="12295" width="9.140625" style="511"/>
    <col min="12296" max="12296" width="12.42578125" style="511" customWidth="1"/>
    <col min="12297" max="12298" width="9.140625" style="511"/>
    <col min="12299" max="12299" width="14.7109375" style="511" customWidth="1"/>
    <col min="12300" max="12300" width="20.7109375" style="511" customWidth="1"/>
    <col min="12301" max="12303" width="9.140625" style="511"/>
    <col min="12304" max="12304" width="1.5703125" style="511" customWidth="1"/>
    <col min="12305" max="12551" width="9.140625" style="511"/>
    <col min="12552" max="12552" width="12.42578125" style="511" customWidth="1"/>
    <col min="12553" max="12554" width="9.140625" style="511"/>
    <col min="12555" max="12555" width="14.7109375" style="511" customWidth="1"/>
    <col min="12556" max="12556" width="20.7109375" style="511" customWidth="1"/>
    <col min="12557" max="12559" width="9.140625" style="511"/>
    <col min="12560" max="12560" width="1.5703125" style="511" customWidth="1"/>
    <col min="12561" max="12807" width="9.140625" style="511"/>
    <col min="12808" max="12808" width="12.42578125" style="511" customWidth="1"/>
    <col min="12809" max="12810" width="9.140625" style="511"/>
    <col min="12811" max="12811" width="14.7109375" style="511" customWidth="1"/>
    <col min="12812" max="12812" width="20.7109375" style="511" customWidth="1"/>
    <col min="12813" max="12815" width="9.140625" style="511"/>
    <col min="12816" max="12816" width="1.5703125" style="511" customWidth="1"/>
    <col min="12817" max="13063" width="9.140625" style="511"/>
    <col min="13064" max="13064" width="12.42578125" style="511" customWidth="1"/>
    <col min="13065" max="13066" width="9.140625" style="511"/>
    <col min="13067" max="13067" width="14.7109375" style="511" customWidth="1"/>
    <col min="13068" max="13068" width="20.7109375" style="511" customWidth="1"/>
    <col min="13069" max="13071" width="9.140625" style="511"/>
    <col min="13072" max="13072" width="1.5703125" style="511" customWidth="1"/>
    <col min="13073" max="13319" width="9.140625" style="511"/>
    <col min="13320" max="13320" width="12.42578125" style="511" customWidth="1"/>
    <col min="13321" max="13322" width="9.140625" style="511"/>
    <col min="13323" max="13323" width="14.7109375" style="511" customWidth="1"/>
    <col min="13324" max="13324" width="20.7109375" style="511" customWidth="1"/>
    <col min="13325" max="13327" width="9.140625" style="511"/>
    <col min="13328" max="13328" width="1.5703125" style="511" customWidth="1"/>
    <col min="13329" max="13575" width="9.140625" style="511"/>
    <col min="13576" max="13576" width="12.42578125" style="511" customWidth="1"/>
    <col min="13577" max="13578" width="9.140625" style="511"/>
    <col min="13579" max="13579" width="14.7109375" style="511" customWidth="1"/>
    <col min="13580" max="13580" width="20.7109375" style="511" customWidth="1"/>
    <col min="13581" max="13583" width="9.140625" style="511"/>
    <col min="13584" max="13584" width="1.5703125" style="511" customWidth="1"/>
    <col min="13585" max="13831" width="9.140625" style="511"/>
    <col min="13832" max="13832" width="12.42578125" style="511" customWidth="1"/>
    <col min="13833" max="13834" width="9.140625" style="511"/>
    <col min="13835" max="13835" width="14.7109375" style="511" customWidth="1"/>
    <col min="13836" max="13836" width="20.7109375" style="511" customWidth="1"/>
    <col min="13837" max="13839" width="9.140625" style="511"/>
    <col min="13840" max="13840" width="1.5703125" style="511" customWidth="1"/>
    <col min="13841" max="14087" width="9.140625" style="511"/>
    <col min="14088" max="14088" width="12.42578125" style="511" customWidth="1"/>
    <col min="14089" max="14090" width="9.140625" style="511"/>
    <col min="14091" max="14091" width="14.7109375" style="511" customWidth="1"/>
    <col min="14092" max="14092" width="20.7109375" style="511" customWidth="1"/>
    <col min="14093" max="14095" width="9.140625" style="511"/>
    <col min="14096" max="14096" width="1.5703125" style="511" customWidth="1"/>
    <col min="14097" max="14343" width="9.140625" style="511"/>
    <col min="14344" max="14344" width="12.42578125" style="511" customWidth="1"/>
    <col min="14345" max="14346" width="9.140625" style="511"/>
    <col min="14347" max="14347" width="14.7109375" style="511" customWidth="1"/>
    <col min="14348" max="14348" width="20.7109375" style="511" customWidth="1"/>
    <col min="14349" max="14351" width="9.140625" style="511"/>
    <col min="14352" max="14352" width="1.5703125" style="511" customWidth="1"/>
    <col min="14353" max="14599" width="9.140625" style="511"/>
    <col min="14600" max="14600" width="12.42578125" style="511" customWidth="1"/>
    <col min="14601" max="14602" width="9.140625" style="511"/>
    <col min="14603" max="14603" width="14.7109375" style="511" customWidth="1"/>
    <col min="14604" max="14604" width="20.7109375" style="511" customWidth="1"/>
    <col min="14605" max="14607" width="9.140625" style="511"/>
    <col min="14608" max="14608" width="1.5703125" style="511" customWidth="1"/>
    <col min="14609" max="14855" width="9.140625" style="511"/>
    <col min="14856" max="14856" width="12.42578125" style="511" customWidth="1"/>
    <col min="14857" max="14858" width="9.140625" style="511"/>
    <col min="14859" max="14859" width="14.7109375" style="511" customWidth="1"/>
    <col min="14860" max="14860" width="20.7109375" style="511" customWidth="1"/>
    <col min="14861" max="14863" width="9.140625" style="511"/>
    <col min="14864" max="14864" width="1.5703125" style="511" customWidth="1"/>
    <col min="14865" max="15111" width="9.140625" style="511"/>
    <col min="15112" max="15112" width="12.42578125" style="511" customWidth="1"/>
    <col min="15113" max="15114" width="9.140625" style="511"/>
    <col min="15115" max="15115" width="14.7109375" style="511" customWidth="1"/>
    <col min="15116" max="15116" width="20.7109375" style="511" customWidth="1"/>
    <col min="15117" max="15119" width="9.140625" style="511"/>
    <col min="15120" max="15120" width="1.5703125" style="511" customWidth="1"/>
    <col min="15121" max="15367" width="9.140625" style="511"/>
    <col min="15368" max="15368" width="12.42578125" style="511" customWidth="1"/>
    <col min="15369" max="15370" width="9.140625" style="511"/>
    <col min="15371" max="15371" width="14.7109375" style="511" customWidth="1"/>
    <col min="15372" max="15372" width="20.7109375" style="511" customWidth="1"/>
    <col min="15373" max="15375" width="9.140625" style="511"/>
    <col min="15376" max="15376" width="1.5703125" style="511" customWidth="1"/>
    <col min="15377" max="15623" width="9.140625" style="511"/>
    <col min="15624" max="15624" width="12.42578125" style="511" customWidth="1"/>
    <col min="15625" max="15626" width="9.140625" style="511"/>
    <col min="15627" max="15627" width="14.7109375" style="511" customWidth="1"/>
    <col min="15628" max="15628" width="20.7109375" style="511" customWidth="1"/>
    <col min="15629" max="15631" width="9.140625" style="511"/>
    <col min="15632" max="15632" width="1.5703125" style="511" customWidth="1"/>
    <col min="15633" max="15879" width="9.140625" style="511"/>
    <col min="15880" max="15880" width="12.42578125" style="511" customWidth="1"/>
    <col min="15881" max="15882" width="9.140625" style="511"/>
    <col min="15883" max="15883" width="14.7109375" style="511" customWidth="1"/>
    <col min="15884" max="15884" width="20.7109375" style="511" customWidth="1"/>
    <col min="15885" max="15887" width="9.140625" style="511"/>
    <col min="15888" max="15888" width="1.5703125" style="511" customWidth="1"/>
    <col min="15889" max="16135" width="9.140625" style="511"/>
    <col min="16136" max="16136" width="12.42578125" style="511" customWidth="1"/>
    <col min="16137" max="16138" width="9.140625" style="511"/>
    <col min="16139" max="16139" width="14.7109375" style="511" customWidth="1"/>
    <col min="16140" max="16140" width="20.7109375" style="511" customWidth="1"/>
    <col min="16141" max="16143" width="9.140625" style="511"/>
    <col min="16144" max="16144" width="1.5703125" style="511" customWidth="1"/>
    <col min="16145" max="16384" width="9.140625" style="511"/>
  </cols>
  <sheetData>
    <row r="1" spans="1:16" ht="15.75">
      <c r="A1" s="508"/>
      <c r="B1" s="508"/>
      <c r="C1" s="508"/>
      <c r="D1" s="508"/>
      <c r="E1" s="508"/>
      <c r="F1" s="508"/>
      <c r="G1" s="508"/>
      <c r="H1" s="508"/>
      <c r="I1" s="508"/>
      <c r="J1" s="508"/>
      <c r="K1" s="508"/>
      <c r="L1" s="508"/>
      <c r="M1" s="508"/>
      <c r="N1" s="509"/>
      <c r="O1" s="510" t="s">
        <v>430</v>
      </c>
      <c r="P1" s="508"/>
    </row>
    <row r="2" spans="1:16" ht="15">
      <c r="A2" s="508"/>
      <c r="B2" s="508"/>
      <c r="C2" s="508"/>
      <c r="D2" s="508"/>
      <c r="E2" s="508"/>
      <c r="F2" s="508"/>
      <c r="G2" s="508"/>
      <c r="H2" s="508"/>
      <c r="I2" s="508"/>
      <c r="J2" s="508"/>
      <c r="K2" s="508"/>
      <c r="L2" s="508"/>
      <c r="M2" s="508"/>
      <c r="N2" s="512"/>
      <c r="O2" s="513" t="s">
        <v>431</v>
      </c>
      <c r="P2" s="508"/>
    </row>
    <row r="3" spans="1:16" ht="15">
      <c r="A3" s="508"/>
      <c r="B3" s="508"/>
      <c r="C3" s="508"/>
      <c r="D3" s="508"/>
      <c r="E3" s="508"/>
      <c r="F3" s="508"/>
      <c r="G3" s="508"/>
      <c r="H3" s="508"/>
      <c r="I3" s="508"/>
      <c r="J3" s="508"/>
      <c r="K3" s="508"/>
      <c r="L3" s="508"/>
      <c r="M3" s="508"/>
      <c r="N3" s="512"/>
      <c r="O3" s="513" t="s">
        <v>418</v>
      </c>
      <c r="P3" s="508"/>
    </row>
    <row r="4" spans="1:16" ht="15.75">
      <c r="A4" s="508"/>
      <c r="B4" s="508"/>
      <c r="C4" s="508"/>
      <c r="D4" s="508"/>
      <c r="E4" s="508"/>
      <c r="F4" s="508"/>
      <c r="G4" s="508"/>
      <c r="H4" s="508"/>
      <c r="I4" s="508"/>
      <c r="J4" s="508"/>
      <c r="K4" s="508"/>
      <c r="L4" s="508"/>
      <c r="M4" s="508"/>
      <c r="N4" s="512"/>
      <c r="O4" s="514" t="s">
        <v>432</v>
      </c>
      <c r="P4" s="508"/>
    </row>
    <row r="5" spans="1:16" ht="15">
      <c r="A5" s="508"/>
      <c r="B5" s="508"/>
      <c r="C5" s="508"/>
      <c r="D5" s="508"/>
      <c r="E5" s="508"/>
      <c r="F5" s="508"/>
      <c r="G5" s="508"/>
      <c r="H5" s="508"/>
      <c r="I5" s="508"/>
      <c r="J5" s="508"/>
      <c r="K5" s="508"/>
      <c r="L5" s="508"/>
      <c r="M5" s="508"/>
      <c r="N5" s="512"/>
      <c r="O5" s="508"/>
      <c r="P5" s="508"/>
    </row>
    <row r="6" spans="1:16" ht="15.75">
      <c r="A6" s="711"/>
      <c r="B6" s="711"/>
      <c r="C6" s="711"/>
      <c r="D6" s="711"/>
      <c r="E6" s="711"/>
      <c r="F6" s="711"/>
      <c r="G6" s="711"/>
      <c r="H6" s="711"/>
      <c r="I6" s="711" t="s">
        <v>129</v>
      </c>
      <c r="J6" s="711"/>
      <c r="K6" s="711"/>
      <c r="L6" s="711"/>
      <c r="M6" s="711"/>
      <c r="N6" s="711"/>
      <c r="O6" s="711"/>
      <c r="P6" s="711"/>
    </row>
    <row r="7" spans="1:16" ht="30.75" customHeight="1">
      <c r="A7" s="711"/>
      <c r="B7" s="711"/>
      <c r="C7" s="711"/>
      <c r="D7" s="711"/>
      <c r="E7" s="711"/>
      <c r="F7" s="711"/>
      <c r="G7" s="711"/>
      <c r="H7" s="711"/>
      <c r="I7" s="712" t="s">
        <v>433</v>
      </c>
      <c r="J7" s="712"/>
      <c r="K7" s="712"/>
      <c r="L7" s="712"/>
      <c r="M7" s="712"/>
      <c r="N7" s="712"/>
      <c r="O7" s="712"/>
      <c r="P7" s="712"/>
    </row>
    <row r="8" spans="1:16" ht="15">
      <c r="A8" s="713"/>
      <c r="B8" s="713"/>
      <c r="C8" s="713"/>
      <c r="D8" s="713"/>
      <c r="E8" s="713"/>
      <c r="F8" s="713"/>
      <c r="G8" s="713"/>
      <c r="H8" s="713"/>
      <c r="I8" s="713" t="s">
        <v>130</v>
      </c>
      <c r="J8" s="713"/>
      <c r="K8" s="713"/>
      <c r="L8" s="713"/>
      <c r="M8" s="713"/>
      <c r="N8" s="713"/>
      <c r="O8" s="713"/>
      <c r="P8" s="713"/>
    </row>
    <row r="9" spans="1:16" ht="19.5" customHeight="1">
      <c r="A9" s="714"/>
      <c r="B9" s="714"/>
      <c r="C9" s="714"/>
      <c r="D9" s="714"/>
      <c r="E9" s="714"/>
      <c r="F9" s="714"/>
      <c r="G9" s="714"/>
      <c r="H9" s="714"/>
      <c r="I9" s="715" t="s">
        <v>434</v>
      </c>
      <c r="J9" s="715"/>
      <c r="K9" s="715"/>
      <c r="L9" s="715"/>
      <c r="M9" s="715"/>
      <c r="N9" s="715"/>
      <c r="O9" s="715"/>
      <c r="P9" s="715"/>
    </row>
    <row r="10" spans="1:16" ht="15">
      <c r="A10" s="716"/>
      <c r="B10" s="716"/>
      <c r="C10" s="716"/>
      <c r="D10" s="716"/>
      <c r="E10" s="716"/>
      <c r="F10" s="716"/>
      <c r="G10" s="716"/>
      <c r="H10" s="716"/>
      <c r="I10" s="716" t="s">
        <v>131</v>
      </c>
      <c r="J10" s="716"/>
      <c r="K10" s="716"/>
      <c r="L10" s="716"/>
      <c r="M10" s="716"/>
      <c r="N10" s="716"/>
      <c r="O10" s="716"/>
      <c r="P10" s="716"/>
    </row>
    <row r="11" spans="1:16" ht="15">
      <c r="A11" s="716"/>
      <c r="B11" s="716"/>
      <c r="C11" s="716"/>
      <c r="D11" s="716"/>
      <c r="E11" s="716"/>
      <c r="F11" s="716"/>
      <c r="G11" s="716"/>
      <c r="H11" s="716"/>
      <c r="I11" s="716" t="s">
        <v>132</v>
      </c>
      <c r="J11" s="716"/>
      <c r="K11" s="716"/>
      <c r="L11" s="716"/>
      <c r="M11" s="716"/>
      <c r="N11" s="716"/>
      <c r="O11" s="716"/>
      <c r="P11" s="716"/>
    </row>
    <row r="12" spans="1:16" ht="15.75">
      <c r="A12" s="711"/>
      <c r="B12" s="711"/>
      <c r="C12" s="711"/>
      <c r="D12" s="711"/>
      <c r="E12" s="711"/>
      <c r="F12" s="711"/>
      <c r="G12" s="711"/>
      <c r="H12" s="711"/>
      <c r="I12" s="715" t="s">
        <v>435</v>
      </c>
      <c r="J12" s="715"/>
      <c r="K12" s="715"/>
      <c r="L12" s="715"/>
      <c r="M12" s="715"/>
      <c r="N12" s="715"/>
      <c r="O12" s="715"/>
      <c r="P12" s="715"/>
    </row>
    <row r="13" spans="1:16" ht="15.75">
      <c r="A13" s="711"/>
      <c r="B13" s="711"/>
      <c r="C13" s="711"/>
      <c r="D13" s="711"/>
      <c r="E13" s="711"/>
      <c r="F13" s="711"/>
      <c r="G13" s="711"/>
      <c r="H13" s="711"/>
      <c r="I13" s="711" t="s">
        <v>436</v>
      </c>
      <c r="J13" s="711"/>
      <c r="K13" s="711"/>
      <c r="L13" s="711"/>
      <c r="M13" s="711"/>
      <c r="N13" s="711"/>
      <c r="O13" s="711"/>
      <c r="P13" s="711"/>
    </row>
    <row r="14" spans="1:16" ht="15.75">
      <c r="A14" s="718"/>
      <c r="B14" s="718"/>
      <c r="C14" s="718"/>
      <c r="D14" s="718"/>
      <c r="E14" s="718"/>
      <c r="F14" s="718"/>
      <c r="G14" s="718"/>
      <c r="H14" s="718"/>
      <c r="I14" s="719" t="s">
        <v>452</v>
      </c>
      <c r="J14" s="719"/>
      <c r="K14" s="719"/>
      <c r="L14" s="719"/>
      <c r="M14" s="719"/>
      <c r="N14" s="719"/>
      <c r="O14" s="719"/>
      <c r="P14" s="719"/>
    </row>
    <row r="15" spans="1:16" ht="15.75">
      <c r="A15" s="508"/>
      <c r="B15" s="508"/>
      <c r="C15" s="508"/>
      <c r="D15" s="508"/>
      <c r="E15" s="508"/>
      <c r="F15" s="508"/>
      <c r="G15" s="508"/>
      <c r="H15" s="508"/>
      <c r="I15" s="515"/>
      <c r="J15" s="508"/>
      <c r="K15" s="508"/>
      <c r="L15" s="508"/>
      <c r="M15" s="508"/>
      <c r="N15" s="508"/>
      <c r="O15" s="508"/>
      <c r="P15" s="508"/>
    </row>
    <row r="16" spans="1:16">
      <c r="A16" s="508"/>
      <c r="B16" s="508"/>
      <c r="C16" s="508"/>
      <c r="D16" s="508"/>
      <c r="E16" s="508"/>
      <c r="F16" s="508"/>
      <c r="G16" s="508"/>
      <c r="H16" s="508"/>
      <c r="I16" s="508"/>
      <c r="J16" s="508"/>
      <c r="K16" s="508"/>
      <c r="L16" s="508"/>
      <c r="M16" s="508"/>
      <c r="N16" s="508"/>
      <c r="O16" s="508"/>
      <c r="P16" s="508"/>
    </row>
    <row r="17" spans="1:16" ht="15.75">
      <c r="A17" s="508"/>
      <c r="B17" s="508"/>
      <c r="C17" s="508"/>
      <c r="D17" s="508"/>
      <c r="E17" s="516"/>
      <c r="F17" s="517"/>
      <c r="G17" s="516" t="s">
        <v>437</v>
      </c>
      <c r="H17" s="517"/>
      <c r="I17" s="517"/>
      <c r="J17" s="518"/>
      <c r="K17" s="508"/>
      <c r="L17" s="519"/>
      <c r="M17" s="720" t="s">
        <v>133</v>
      </c>
      <c r="N17" s="721"/>
      <c r="O17" s="721"/>
      <c r="P17" s="722"/>
    </row>
    <row r="18" spans="1:16" ht="15.75">
      <c r="A18" s="508"/>
      <c r="B18" s="508"/>
      <c r="C18" s="508"/>
      <c r="D18" s="508"/>
      <c r="E18" s="520"/>
      <c r="F18" s="508"/>
      <c r="G18" s="521" t="s">
        <v>438</v>
      </c>
      <c r="H18" s="508"/>
      <c r="I18" s="508"/>
      <c r="J18" s="508"/>
      <c r="K18" s="508"/>
      <c r="L18" s="522" t="s">
        <v>98</v>
      </c>
      <c r="M18" s="723" t="s">
        <v>439</v>
      </c>
      <c r="N18" s="724"/>
      <c r="O18" s="724"/>
      <c r="P18" s="725"/>
    </row>
    <row r="19" spans="1:16" ht="15.75" customHeight="1">
      <c r="A19" s="523"/>
      <c r="B19" s="523"/>
      <c r="C19" s="523"/>
      <c r="D19" s="523"/>
      <c r="E19" s="524"/>
      <c r="F19" s="523"/>
      <c r="G19" s="524"/>
      <c r="H19" s="523"/>
      <c r="I19" s="525"/>
      <c r="J19" s="523"/>
      <c r="K19" s="523"/>
      <c r="L19" s="526" t="s">
        <v>135</v>
      </c>
      <c r="M19" s="726"/>
      <c r="N19" s="727"/>
      <c r="O19" s="727"/>
      <c r="P19" s="728"/>
    </row>
    <row r="20" spans="1:16" ht="17.25" customHeight="1">
      <c r="A20" s="523"/>
      <c r="B20" s="523"/>
      <c r="C20" s="523"/>
      <c r="D20" s="523"/>
      <c r="E20" s="524"/>
      <c r="F20" s="523"/>
      <c r="G20" s="527" t="s">
        <v>440</v>
      </c>
      <c r="H20" s="523"/>
      <c r="I20" s="525"/>
      <c r="J20" s="523"/>
      <c r="K20" s="523"/>
      <c r="L20" s="526"/>
      <c r="M20" s="729"/>
      <c r="N20" s="730"/>
      <c r="O20" s="730"/>
      <c r="P20" s="731"/>
    </row>
    <row r="21" spans="1:16" ht="18.75" customHeight="1">
      <c r="A21" s="528"/>
      <c r="B21" s="528"/>
      <c r="C21" s="528"/>
      <c r="D21" s="528"/>
      <c r="E21" s="524"/>
      <c r="F21" s="523"/>
      <c r="G21" s="524"/>
      <c r="H21" s="523"/>
      <c r="I21" s="525"/>
      <c r="J21" s="523"/>
      <c r="K21" s="523"/>
      <c r="L21" s="738" t="s">
        <v>441</v>
      </c>
      <c r="M21" s="732"/>
      <c r="N21" s="733"/>
      <c r="O21" s="733"/>
      <c r="P21" s="734"/>
    </row>
    <row r="22" spans="1:16" ht="27" customHeight="1">
      <c r="A22" s="528" t="s">
        <v>134</v>
      </c>
      <c r="B22" s="528"/>
      <c r="C22" s="528"/>
      <c r="D22" s="528"/>
      <c r="E22" s="717" t="s">
        <v>442</v>
      </c>
      <c r="F22" s="717" t="s">
        <v>443</v>
      </c>
      <c r="G22" s="717"/>
      <c r="H22" s="717"/>
      <c r="I22" s="717"/>
      <c r="J22" s="717"/>
      <c r="K22" s="717"/>
      <c r="L22" s="738"/>
      <c r="M22" s="735"/>
      <c r="N22" s="736"/>
      <c r="O22" s="736"/>
      <c r="P22" s="737"/>
    </row>
    <row r="23" spans="1:16" ht="35.25" customHeight="1">
      <c r="A23" s="528" t="s">
        <v>136</v>
      </c>
      <c r="B23" s="528"/>
      <c r="C23" s="528"/>
      <c r="D23" s="528"/>
      <c r="E23" s="744" t="s">
        <v>444</v>
      </c>
      <c r="F23" s="744"/>
      <c r="G23" s="744"/>
      <c r="H23" s="744"/>
      <c r="I23" s="744"/>
      <c r="J23" s="744"/>
      <c r="K23" s="744"/>
      <c r="L23" s="526" t="s">
        <v>441</v>
      </c>
      <c r="M23" s="741"/>
      <c r="N23" s="742"/>
      <c r="O23" s="742"/>
      <c r="P23" s="743"/>
    </row>
    <row r="24" spans="1:16" ht="31.5" customHeight="1">
      <c r="A24" s="745" t="s">
        <v>137</v>
      </c>
      <c r="B24" s="745"/>
      <c r="C24" s="745"/>
      <c r="D24" s="745"/>
      <c r="E24" s="744" t="s">
        <v>138</v>
      </c>
      <c r="F24" s="744"/>
      <c r="G24" s="744"/>
      <c r="H24" s="744"/>
      <c r="I24" s="744"/>
      <c r="J24" s="744"/>
      <c r="K24" s="744"/>
      <c r="L24" s="526" t="s">
        <v>445</v>
      </c>
      <c r="M24" s="741"/>
      <c r="N24" s="742"/>
      <c r="O24" s="742"/>
      <c r="P24" s="743"/>
    </row>
    <row r="25" spans="1:16" ht="23.25" customHeight="1">
      <c r="A25" s="528" t="s">
        <v>139</v>
      </c>
      <c r="B25" s="528"/>
      <c r="C25" s="528"/>
      <c r="D25" s="528"/>
      <c r="E25" s="746" t="s">
        <v>447</v>
      </c>
      <c r="F25" s="746"/>
      <c r="G25" s="746"/>
      <c r="H25" s="746"/>
      <c r="I25" s="746"/>
      <c r="J25" s="746"/>
      <c r="K25" s="746"/>
      <c r="L25" s="526" t="s">
        <v>446</v>
      </c>
      <c r="M25" s="741"/>
      <c r="N25" s="742"/>
      <c r="O25" s="742"/>
      <c r="P25" s="743"/>
    </row>
    <row r="26" spans="1:16" ht="25.5" customHeight="1">
      <c r="A26" s="739" t="s">
        <v>140</v>
      </c>
      <c r="B26" s="739"/>
      <c r="C26" s="739"/>
      <c r="D26" s="739"/>
      <c r="E26" s="740" t="e">
        <f>#REF!</f>
        <v>#REF!</v>
      </c>
      <c r="F26" s="740"/>
      <c r="G26" s="740"/>
      <c r="H26" s="740"/>
      <c r="I26" s="740"/>
      <c r="J26" s="740"/>
      <c r="K26" s="740"/>
      <c r="L26" s="514" t="s">
        <v>141</v>
      </c>
      <c r="M26" s="741">
        <v>383</v>
      </c>
      <c r="N26" s="742"/>
      <c r="O26" s="742"/>
      <c r="P26" s="743"/>
    </row>
    <row r="27" spans="1:16" ht="15.75">
      <c r="A27" s="508"/>
      <c r="B27" s="508"/>
      <c r="C27" s="529"/>
      <c r="D27" s="528"/>
      <c r="E27" s="528"/>
      <c r="F27" s="528"/>
      <c r="G27" s="528"/>
      <c r="H27" s="508"/>
      <c r="I27" s="530"/>
      <c r="J27" s="508"/>
      <c r="K27" s="508"/>
      <c r="L27" s="531"/>
    </row>
  </sheetData>
  <mergeCells count="34">
    <mergeCell ref="A26:D26"/>
    <mergeCell ref="E26:K26"/>
    <mergeCell ref="M26:P26"/>
    <mergeCell ref="E23:K23"/>
    <mergeCell ref="M23:P23"/>
    <mergeCell ref="A24:D24"/>
    <mergeCell ref="E24:K24"/>
    <mergeCell ref="M24:P24"/>
    <mergeCell ref="E25:K25"/>
    <mergeCell ref="M25:P25"/>
    <mergeCell ref="E22:K22"/>
    <mergeCell ref="A12:H12"/>
    <mergeCell ref="I12:P12"/>
    <mergeCell ref="A13:H13"/>
    <mergeCell ref="I13:P13"/>
    <mergeCell ref="A14:H14"/>
    <mergeCell ref="I14:P14"/>
    <mergeCell ref="M17:P17"/>
    <mergeCell ref="M18:P18"/>
    <mergeCell ref="M19:P19"/>
    <mergeCell ref="M20:P22"/>
    <mergeCell ref="L21:L22"/>
    <mergeCell ref="A9:H9"/>
    <mergeCell ref="I9:P9"/>
    <mergeCell ref="A10:H10"/>
    <mergeCell ref="I10:P10"/>
    <mergeCell ref="A11:H11"/>
    <mergeCell ref="I11:P11"/>
    <mergeCell ref="A6:H6"/>
    <mergeCell ref="I6:P6"/>
    <mergeCell ref="A7:H7"/>
    <mergeCell ref="I7:P7"/>
    <mergeCell ref="A8:H8"/>
    <mergeCell ref="I8:P8"/>
  </mergeCells>
  <hyperlinks>
    <hyperlink ref="L18" r:id="rId1" display="garantf1://79139.0/"/>
    <hyperlink ref="L24" r:id="rId2" display="garantf1://12072190.100000/"/>
    <hyperlink ref="L25" r:id="rId3" display="garantf1://79064.0/"/>
  </hyperlinks>
  <pageMargins left="0.7" right="0.7" top="0.75" bottom="0.75" header="0.3" footer="0.3"/>
  <pageSetup paperSize="9" scale="84" orientation="landscape" r:id="rId4"/>
</worksheet>
</file>

<file path=xl/worksheets/sheet10.xml><?xml version="1.0" encoding="utf-8"?>
<worksheet xmlns="http://schemas.openxmlformats.org/spreadsheetml/2006/main" xmlns:r="http://schemas.openxmlformats.org/officeDocument/2006/relationships">
  <sheetPr>
    <tabColor rgb="FFFFC000"/>
  </sheetPr>
  <dimension ref="A1:IV93"/>
  <sheetViews>
    <sheetView view="pageBreakPreview" zoomScaleSheetLayoutView="100" workbookViewId="0">
      <selection activeCell="AC37" sqref="AC37"/>
    </sheetView>
  </sheetViews>
  <sheetFormatPr defaultColWidth="1.42578125" defaultRowHeight="12.75"/>
  <cols>
    <col min="1" max="30" width="1.42578125" style="589" customWidth="1"/>
    <col min="31" max="31" width="0.42578125" style="589" customWidth="1"/>
    <col min="32" max="34" width="1.42578125" style="589" customWidth="1"/>
    <col min="35" max="43" width="1.140625" style="589" customWidth="1"/>
    <col min="44" max="54" width="1" style="589" customWidth="1"/>
    <col min="55" max="62" width="1.28515625" style="589" customWidth="1"/>
    <col min="63" max="70" width="1.42578125" style="589" customWidth="1"/>
    <col min="71" max="77" width="1" style="589" customWidth="1"/>
    <col min="78" max="78" width="2.5703125" style="589" customWidth="1"/>
    <col min="79" max="85" width="1.42578125" style="589" customWidth="1"/>
    <col min="86" max="86" width="2.28515625" style="589" customWidth="1"/>
    <col min="87" max="92" width="1.42578125" style="589" customWidth="1"/>
    <col min="93" max="93" width="1.7109375" style="589" customWidth="1"/>
    <col min="94" max="94" width="2.140625" style="589" customWidth="1"/>
    <col min="95" max="100" width="1.42578125" style="589" customWidth="1"/>
    <col min="101" max="101" width="3.28515625" style="589" customWidth="1"/>
    <col min="102" max="102" width="11.28515625" style="589" bestFit="1" customWidth="1"/>
    <col min="103" max="103" width="12" style="589" customWidth="1"/>
    <col min="104" max="104" width="11.140625" style="589" customWidth="1"/>
    <col min="105" max="256" width="1.42578125" style="589"/>
    <col min="257" max="286" width="1.42578125" style="589" customWidth="1"/>
    <col min="287" max="287" width="0.42578125" style="589" customWidth="1"/>
    <col min="288" max="290" width="1.42578125" style="589" customWidth="1"/>
    <col min="291" max="299" width="1.140625" style="589" customWidth="1"/>
    <col min="300" max="310" width="1" style="589" customWidth="1"/>
    <col min="311" max="318" width="1.28515625" style="589" customWidth="1"/>
    <col min="319" max="326" width="1.42578125" style="589" customWidth="1"/>
    <col min="327" max="333" width="1" style="589" customWidth="1"/>
    <col min="334" max="334" width="2.5703125" style="589" customWidth="1"/>
    <col min="335" max="341" width="1.42578125" style="589" customWidth="1"/>
    <col min="342" max="342" width="2.28515625" style="589" customWidth="1"/>
    <col min="343" max="348" width="1.42578125" style="589" customWidth="1"/>
    <col min="349" max="349" width="1.7109375" style="589" customWidth="1"/>
    <col min="350" max="350" width="2.140625" style="589" customWidth="1"/>
    <col min="351" max="357" width="1.42578125" style="589" customWidth="1"/>
    <col min="358" max="358" width="11.28515625" style="589" bestFit="1" customWidth="1"/>
    <col min="359" max="512" width="1.42578125" style="589"/>
    <col min="513" max="542" width="1.42578125" style="589" customWidth="1"/>
    <col min="543" max="543" width="0.42578125" style="589" customWidth="1"/>
    <col min="544" max="546" width="1.42578125" style="589" customWidth="1"/>
    <col min="547" max="555" width="1.140625" style="589" customWidth="1"/>
    <col min="556" max="566" width="1" style="589" customWidth="1"/>
    <col min="567" max="574" width="1.28515625" style="589" customWidth="1"/>
    <col min="575" max="582" width="1.42578125" style="589" customWidth="1"/>
    <col min="583" max="589" width="1" style="589" customWidth="1"/>
    <col min="590" max="590" width="2.5703125" style="589" customWidth="1"/>
    <col min="591" max="597" width="1.42578125" style="589" customWidth="1"/>
    <col min="598" max="598" width="2.28515625" style="589" customWidth="1"/>
    <col min="599" max="604" width="1.42578125" style="589" customWidth="1"/>
    <col min="605" max="605" width="1.7109375" style="589" customWidth="1"/>
    <col min="606" max="606" width="2.140625" style="589" customWidth="1"/>
    <col min="607" max="613" width="1.42578125" style="589" customWidth="1"/>
    <col min="614" max="614" width="11.28515625" style="589" bestFit="1" customWidth="1"/>
    <col min="615" max="768" width="1.42578125" style="589"/>
    <col min="769" max="798" width="1.42578125" style="589" customWidth="1"/>
    <col min="799" max="799" width="0.42578125" style="589" customWidth="1"/>
    <col min="800" max="802" width="1.42578125" style="589" customWidth="1"/>
    <col min="803" max="811" width="1.140625" style="589" customWidth="1"/>
    <col min="812" max="822" width="1" style="589" customWidth="1"/>
    <col min="823" max="830" width="1.28515625" style="589" customWidth="1"/>
    <col min="831" max="838" width="1.42578125" style="589" customWidth="1"/>
    <col min="839" max="845" width="1" style="589" customWidth="1"/>
    <col min="846" max="846" width="2.5703125" style="589" customWidth="1"/>
    <col min="847" max="853" width="1.42578125" style="589" customWidth="1"/>
    <col min="854" max="854" width="2.28515625" style="589" customWidth="1"/>
    <col min="855" max="860" width="1.42578125" style="589" customWidth="1"/>
    <col min="861" max="861" width="1.7109375" style="589" customWidth="1"/>
    <col min="862" max="862" width="2.140625" style="589" customWidth="1"/>
    <col min="863" max="869" width="1.42578125" style="589" customWidth="1"/>
    <col min="870" max="870" width="11.28515625" style="589" bestFit="1" customWidth="1"/>
    <col min="871" max="1024" width="1.42578125" style="589"/>
    <col min="1025" max="1054" width="1.42578125" style="589" customWidth="1"/>
    <col min="1055" max="1055" width="0.42578125" style="589" customWidth="1"/>
    <col min="1056" max="1058" width="1.42578125" style="589" customWidth="1"/>
    <col min="1059" max="1067" width="1.140625" style="589" customWidth="1"/>
    <col min="1068" max="1078" width="1" style="589" customWidth="1"/>
    <col min="1079" max="1086" width="1.28515625" style="589" customWidth="1"/>
    <col min="1087" max="1094" width="1.42578125" style="589" customWidth="1"/>
    <col min="1095" max="1101" width="1" style="589" customWidth="1"/>
    <col min="1102" max="1102" width="2.5703125" style="589" customWidth="1"/>
    <col min="1103" max="1109" width="1.42578125" style="589" customWidth="1"/>
    <col min="1110" max="1110" width="2.28515625" style="589" customWidth="1"/>
    <col min="1111" max="1116" width="1.42578125" style="589" customWidth="1"/>
    <col min="1117" max="1117" width="1.7109375" style="589" customWidth="1"/>
    <col min="1118" max="1118" width="2.140625" style="589" customWidth="1"/>
    <col min="1119" max="1125" width="1.42578125" style="589" customWidth="1"/>
    <col min="1126" max="1126" width="11.28515625" style="589" bestFit="1" customWidth="1"/>
    <col min="1127" max="1280" width="1.42578125" style="589"/>
    <col min="1281" max="1310" width="1.42578125" style="589" customWidth="1"/>
    <col min="1311" max="1311" width="0.42578125" style="589" customWidth="1"/>
    <col min="1312" max="1314" width="1.42578125" style="589" customWidth="1"/>
    <col min="1315" max="1323" width="1.140625" style="589" customWidth="1"/>
    <col min="1324" max="1334" width="1" style="589" customWidth="1"/>
    <col min="1335" max="1342" width="1.28515625" style="589" customWidth="1"/>
    <col min="1343" max="1350" width="1.42578125" style="589" customWidth="1"/>
    <col min="1351" max="1357" width="1" style="589" customWidth="1"/>
    <col min="1358" max="1358" width="2.5703125" style="589" customWidth="1"/>
    <col min="1359" max="1365" width="1.42578125" style="589" customWidth="1"/>
    <col min="1366" max="1366" width="2.28515625" style="589" customWidth="1"/>
    <col min="1367" max="1372" width="1.42578125" style="589" customWidth="1"/>
    <col min="1373" max="1373" width="1.7109375" style="589" customWidth="1"/>
    <col min="1374" max="1374" width="2.140625" style="589" customWidth="1"/>
    <col min="1375" max="1381" width="1.42578125" style="589" customWidth="1"/>
    <col min="1382" max="1382" width="11.28515625" style="589" bestFit="1" customWidth="1"/>
    <col min="1383" max="1536" width="1.42578125" style="589"/>
    <col min="1537" max="1566" width="1.42578125" style="589" customWidth="1"/>
    <col min="1567" max="1567" width="0.42578125" style="589" customWidth="1"/>
    <col min="1568" max="1570" width="1.42578125" style="589" customWidth="1"/>
    <col min="1571" max="1579" width="1.140625" style="589" customWidth="1"/>
    <col min="1580" max="1590" width="1" style="589" customWidth="1"/>
    <col min="1591" max="1598" width="1.28515625" style="589" customWidth="1"/>
    <col min="1599" max="1606" width="1.42578125" style="589" customWidth="1"/>
    <col min="1607" max="1613" width="1" style="589" customWidth="1"/>
    <col min="1614" max="1614" width="2.5703125" style="589" customWidth="1"/>
    <col min="1615" max="1621" width="1.42578125" style="589" customWidth="1"/>
    <col min="1622" max="1622" width="2.28515625" style="589" customWidth="1"/>
    <col min="1623" max="1628" width="1.42578125" style="589" customWidth="1"/>
    <col min="1629" max="1629" width="1.7109375" style="589" customWidth="1"/>
    <col min="1630" max="1630" width="2.140625" style="589" customWidth="1"/>
    <col min="1631" max="1637" width="1.42578125" style="589" customWidth="1"/>
    <col min="1638" max="1638" width="11.28515625" style="589" bestFit="1" customWidth="1"/>
    <col min="1639" max="1792" width="1.42578125" style="589"/>
    <col min="1793" max="1822" width="1.42578125" style="589" customWidth="1"/>
    <col min="1823" max="1823" width="0.42578125" style="589" customWidth="1"/>
    <col min="1824" max="1826" width="1.42578125" style="589" customWidth="1"/>
    <col min="1827" max="1835" width="1.140625" style="589" customWidth="1"/>
    <col min="1836" max="1846" width="1" style="589" customWidth="1"/>
    <col min="1847" max="1854" width="1.28515625" style="589" customWidth="1"/>
    <col min="1855" max="1862" width="1.42578125" style="589" customWidth="1"/>
    <col min="1863" max="1869" width="1" style="589" customWidth="1"/>
    <col min="1870" max="1870" width="2.5703125" style="589" customWidth="1"/>
    <col min="1871" max="1877" width="1.42578125" style="589" customWidth="1"/>
    <col min="1878" max="1878" width="2.28515625" style="589" customWidth="1"/>
    <col min="1879" max="1884" width="1.42578125" style="589" customWidth="1"/>
    <col min="1885" max="1885" width="1.7109375" style="589" customWidth="1"/>
    <col min="1886" max="1886" width="2.140625" style="589" customWidth="1"/>
    <col min="1887" max="1893" width="1.42578125" style="589" customWidth="1"/>
    <col min="1894" max="1894" width="11.28515625" style="589" bestFit="1" customWidth="1"/>
    <col min="1895" max="2048" width="1.42578125" style="589"/>
    <col min="2049" max="2078" width="1.42578125" style="589" customWidth="1"/>
    <col min="2079" max="2079" width="0.42578125" style="589" customWidth="1"/>
    <col min="2080" max="2082" width="1.42578125" style="589" customWidth="1"/>
    <col min="2083" max="2091" width="1.140625" style="589" customWidth="1"/>
    <col min="2092" max="2102" width="1" style="589" customWidth="1"/>
    <col min="2103" max="2110" width="1.28515625" style="589" customWidth="1"/>
    <col min="2111" max="2118" width="1.42578125" style="589" customWidth="1"/>
    <col min="2119" max="2125" width="1" style="589" customWidth="1"/>
    <col min="2126" max="2126" width="2.5703125" style="589" customWidth="1"/>
    <col min="2127" max="2133" width="1.42578125" style="589" customWidth="1"/>
    <col min="2134" max="2134" width="2.28515625" style="589" customWidth="1"/>
    <col min="2135" max="2140" width="1.42578125" style="589" customWidth="1"/>
    <col min="2141" max="2141" width="1.7109375" style="589" customWidth="1"/>
    <col min="2142" max="2142" width="2.140625" style="589" customWidth="1"/>
    <col min="2143" max="2149" width="1.42578125" style="589" customWidth="1"/>
    <col min="2150" max="2150" width="11.28515625" style="589" bestFit="1" customWidth="1"/>
    <col min="2151" max="2304" width="1.42578125" style="589"/>
    <col min="2305" max="2334" width="1.42578125" style="589" customWidth="1"/>
    <col min="2335" max="2335" width="0.42578125" style="589" customWidth="1"/>
    <col min="2336" max="2338" width="1.42578125" style="589" customWidth="1"/>
    <col min="2339" max="2347" width="1.140625" style="589" customWidth="1"/>
    <col min="2348" max="2358" width="1" style="589" customWidth="1"/>
    <col min="2359" max="2366" width="1.28515625" style="589" customWidth="1"/>
    <col min="2367" max="2374" width="1.42578125" style="589" customWidth="1"/>
    <col min="2375" max="2381" width="1" style="589" customWidth="1"/>
    <col min="2382" max="2382" width="2.5703125" style="589" customWidth="1"/>
    <col min="2383" max="2389" width="1.42578125" style="589" customWidth="1"/>
    <col min="2390" max="2390" width="2.28515625" style="589" customWidth="1"/>
    <col min="2391" max="2396" width="1.42578125" style="589" customWidth="1"/>
    <col min="2397" max="2397" width="1.7109375" style="589" customWidth="1"/>
    <col min="2398" max="2398" width="2.140625" style="589" customWidth="1"/>
    <col min="2399" max="2405" width="1.42578125" style="589" customWidth="1"/>
    <col min="2406" max="2406" width="11.28515625" style="589" bestFit="1" customWidth="1"/>
    <col min="2407" max="2560" width="1.42578125" style="589"/>
    <col min="2561" max="2590" width="1.42578125" style="589" customWidth="1"/>
    <col min="2591" max="2591" width="0.42578125" style="589" customWidth="1"/>
    <col min="2592" max="2594" width="1.42578125" style="589" customWidth="1"/>
    <col min="2595" max="2603" width="1.140625" style="589" customWidth="1"/>
    <col min="2604" max="2614" width="1" style="589" customWidth="1"/>
    <col min="2615" max="2622" width="1.28515625" style="589" customWidth="1"/>
    <col min="2623" max="2630" width="1.42578125" style="589" customWidth="1"/>
    <col min="2631" max="2637" width="1" style="589" customWidth="1"/>
    <col min="2638" max="2638" width="2.5703125" style="589" customWidth="1"/>
    <col min="2639" max="2645" width="1.42578125" style="589" customWidth="1"/>
    <col min="2646" max="2646" width="2.28515625" style="589" customWidth="1"/>
    <col min="2647" max="2652" width="1.42578125" style="589" customWidth="1"/>
    <col min="2653" max="2653" width="1.7109375" style="589" customWidth="1"/>
    <col min="2654" max="2654" width="2.140625" style="589" customWidth="1"/>
    <col min="2655" max="2661" width="1.42578125" style="589" customWidth="1"/>
    <col min="2662" max="2662" width="11.28515625" style="589" bestFit="1" customWidth="1"/>
    <col min="2663" max="2816" width="1.42578125" style="589"/>
    <col min="2817" max="2846" width="1.42578125" style="589" customWidth="1"/>
    <col min="2847" max="2847" width="0.42578125" style="589" customWidth="1"/>
    <col min="2848" max="2850" width="1.42578125" style="589" customWidth="1"/>
    <col min="2851" max="2859" width="1.140625" style="589" customWidth="1"/>
    <col min="2860" max="2870" width="1" style="589" customWidth="1"/>
    <col min="2871" max="2878" width="1.28515625" style="589" customWidth="1"/>
    <col min="2879" max="2886" width="1.42578125" style="589" customWidth="1"/>
    <col min="2887" max="2893" width="1" style="589" customWidth="1"/>
    <col min="2894" max="2894" width="2.5703125" style="589" customWidth="1"/>
    <col min="2895" max="2901" width="1.42578125" style="589" customWidth="1"/>
    <col min="2902" max="2902" width="2.28515625" style="589" customWidth="1"/>
    <col min="2903" max="2908" width="1.42578125" style="589" customWidth="1"/>
    <col min="2909" max="2909" width="1.7109375" style="589" customWidth="1"/>
    <col min="2910" max="2910" width="2.140625" style="589" customWidth="1"/>
    <col min="2911" max="2917" width="1.42578125" style="589" customWidth="1"/>
    <col min="2918" max="2918" width="11.28515625" style="589" bestFit="1" customWidth="1"/>
    <col min="2919" max="3072" width="1.42578125" style="589"/>
    <col min="3073" max="3102" width="1.42578125" style="589" customWidth="1"/>
    <col min="3103" max="3103" width="0.42578125" style="589" customWidth="1"/>
    <col min="3104" max="3106" width="1.42578125" style="589" customWidth="1"/>
    <col min="3107" max="3115" width="1.140625" style="589" customWidth="1"/>
    <col min="3116" max="3126" width="1" style="589" customWidth="1"/>
    <col min="3127" max="3134" width="1.28515625" style="589" customWidth="1"/>
    <col min="3135" max="3142" width="1.42578125" style="589" customWidth="1"/>
    <col min="3143" max="3149" width="1" style="589" customWidth="1"/>
    <col min="3150" max="3150" width="2.5703125" style="589" customWidth="1"/>
    <col min="3151" max="3157" width="1.42578125" style="589" customWidth="1"/>
    <col min="3158" max="3158" width="2.28515625" style="589" customWidth="1"/>
    <col min="3159" max="3164" width="1.42578125" style="589" customWidth="1"/>
    <col min="3165" max="3165" width="1.7109375" style="589" customWidth="1"/>
    <col min="3166" max="3166" width="2.140625" style="589" customWidth="1"/>
    <col min="3167" max="3173" width="1.42578125" style="589" customWidth="1"/>
    <col min="3174" max="3174" width="11.28515625" style="589" bestFit="1" customWidth="1"/>
    <col min="3175" max="3328" width="1.42578125" style="589"/>
    <col min="3329" max="3358" width="1.42578125" style="589" customWidth="1"/>
    <col min="3359" max="3359" width="0.42578125" style="589" customWidth="1"/>
    <col min="3360" max="3362" width="1.42578125" style="589" customWidth="1"/>
    <col min="3363" max="3371" width="1.140625" style="589" customWidth="1"/>
    <col min="3372" max="3382" width="1" style="589" customWidth="1"/>
    <col min="3383" max="3390" width="1.28515625" style="589" customWidth="1"/>
    <col min="3391" max="3398" width="1.42578125" style="589" customWidth="1"/>
    <col min="3399" max="3405" width="1" style="589" customWidth="1"/>
    <col min="3406" max="3406" width="2.5703125" style="589" customWidth="1"/>
    <col min="3407" max="3413" width="1.42578125" style="589" customWidth="1"/>
    <col min="3414" max="3414" width="2.28515625" style="589" customWidth="1"/>
    <col min="3415" max="3420" width="1.42578125" style="589" customWidth="1"/>
    <col min="3421" max="3421" width="1.7109375" style="589" customWidth="1"/>
    <col min="3422" max="3422" width="2.140625" style="589" customWidth="1"/>
    <col min="3423" max="3429" width="1.42578125" style="589" customWidth="1"/>
    <col min="3430" max="3430" width="11.28515625" style="589" bestFit="1" customWidth="1"/>
    <col min="3431" max="3584" width="1.42578125" style="589"/>
    <col min="3585" max="3614" width="1.42578125" style="589" customWidth="1"/>
    <col min="3615" max="3615" width="0.42578125" style="589" customWidth="1"/>
    <col min="3616" max="3618" width="1.42578125" style="589" customWidth="1"/>
    <col min="3619" max="3627" width="1.140625" style="589" customWidth="1"/>
    <col min="3628" max="3638" width="1" style="589" customWidth="1"/>
    <col min="3639" max="3646" width="1.28515625" style="589" customWidth="1"/>
    <col min="3647" max="3654" width="1.42578125" style="589" customWidth="1"/>
    <col min="3655" max="3661" width="1" style="589" customWidth="1"/>
    <col min="3662" max="3662" width="2.5703125" style="589" customWidth="1"/>
    <col min="3663" max="3669" width="1.42578125" style="589" customWidth="1"/>
    <col min="3670" max="3670" width="2.28515625" style="589" customWidth="1"/>
    <col min="3671" max="3676" width="1.42578125" style="589" customWidth="1"/>
    <col min="3677" max="3677" width="1.7109375" style="589" customWidth="1"/>
    <col min="3678" max="3678" width="2.140625" style="589" customWidth="1"/>
    <col min="3679" max="3685" width="1.42578125" style="589" customWidth="1"/>
    <col min="3686" max="3686" width="11.28515625" style="589" bestFit="1" customWidth="1"/>
    <col min="3687" max="3840" width="1.42578125" style="589"/>
    <col min="3841" max="3870" width="1.42578125" style="589" customWidth="1"/>
    <col min="3871" max="3871" width="0.42578125" style="589" customWidth="1"/>
    <col min="3872" max="3874" width="1.42578125" style="589" customWidth="1"/>
    <col min="3875" max="3883" width="1.140625" style="589" customWidth="1"/>
    <col min="3884" max="3894" width="1" style="589" customWidth="1"/>
    <col min="3895" max="3902" width="1.28515625" style="589" customWidth="1"/>
    <col min="3903" max="3910" width="1.42578125" style="589" customWidth="1"/>
    <col min="3911" max="3917" width="1" style="589" customWidth="1"/>
    <col min="3918" max="3918" width="2.5703125" style="589" customWidth="1"/>
    <col min="3919" max="3925" width="1.42578125" style="589" customWidth="1"/>
    <col min="3926" max="3926" width="2.28515625" style="589" customWidth="1"/>
    <col min="3927" max="3932" width="1.42578125" style="589" customWidth="1"/>
    <col min="3933" max="3933" width="1.7109375" style="589" customWidth="1"/>
    <col min="3934" max="3934" width="2.140625" style="589" customWidth="1"/>
    <col min="3935" max="3941" width="1.42578125" style="589" customWidth="1"/>
    <col min="3942" max="3942" width="11.28515625" style="589" bestFit="1" customWidth="1"/>
    <col min="3943" max="4096" width="1.42578125" style="589"/>
    <col min="4097" max="4126" width="1.42578125" style="589" customWidth="1"/>
    <col min="4127" max="4127" width="0.42578125" style="589" customWidth="1"/>
    <col min="4128" max="4130" width="1.42578125" style="589" customWidth="1"/>
    <col min="4131" max="4139" width="1.140625" style="589" customWidth="1"/>
    <col min="4140" max="4150" width="1" style="589" customWidth="1"/>
    <col min="4151" max="4158" width="1.28515625" style="589" customWidth="1"/>
    <col min="4159" max="4166" width="1.42578125" style="589" customWidth="1"/>
    <col min="4167" max="4173" width="1" style="589" customWidth="1"/>
    <col min="4174" max="4174" width="2.5703125" style="589" customWidth="1"/>
    <col min="4175" max="4181" width="1.42578125" style="589" customWidth="1"/>
    <col min="4182" max="4182" width="2.28515625" style="589" customWidth="1"/>
    <col min="4183" max="4188" width="1.42578125" style="589" customWidth="1"/>
    <col min="4189" max="4189" width="1.7109375" style="589" customWidth="1"/>
    <col min="4190" max="4190" width="2.140625" style="589" customWidth="1"/>
    <col min="4191" max="4197" width="1.42578125" style="589" customWidth="1"/>
    <col min="4198" max="4198" width="11.28515625" style="589" bestFit="1" customWidth="1"/>
    <col min="4199" max="4352" width="1.42578125" style="589"/>
    <col min="4353" max="4382" width="1.42578125" style="589" customWidth="1"/>
    <col min="4383" max="4383" width="0.42578125" style="589" customWidth="1"/>
    <col min="4384" max="4386" width="1.42578125" style="589" customWidth="1"/>
    <col min="4387" max="4395" width="1.140625" style="589" customWidth="1"/>
    <col min="4396" max="4406" width="1" style="589" customWidth="1"/>
    <col min="4407" max="4414" width="1.28515625" style="589" customWidth="1"/>
    <col min="4415" max="4422" width="1.42578125" style="589" customWidth="1"/>
    <col min="4423" max="4429" width="1" style="589" customWidth="1"/>
    <col min="4430" max="4430" width="2.5703125" style="589" customWidth="1"/>
    <col min="4431" max="4437" width="1.42578125" style="589" customWidth="1"/>
    <col min="4438" max="4438" width="2.28515625" style="589" customWidth="1"/>
    <col min="4439" max="4444" width="1.42578125" style="589" customWidth="1"/>
    <col min="4445" max="4445" width="1.7109375" style="589" customWidth="1"/>
    <col min="4446" max="4446" width="2.140625" style="589" customWidth="1"/>
    <col min="4447" max="4453" width="1.42578125" style="589" customWidth="1"/>
    <col min="4454" max="4454" width="11.28515625" style="589" bestFit="1" customWidth="1"/>
    <col min="4455" max="4608" width="1.42578125" style="589"/>
    <col min="4609" max="4638" width="1.42578125" style="589" customWidth="1"/>
    <col min="4639" max="4639" width="0.42578125" style="589" customWidth="1"/>
    <col min="4640" max="4642" width="1.42578125" style="589" customWidth="1"/>
    <col min="4643" max="4651" width="1.140625" style="589" customWidth="1"/>
    <col min="4652" max="4662" width="1" style="589" customWidth="1"/>
    <col min="4663" max="4670" width="1.28515625" style="589" customWidth="1"/>
    <col min="4671" max="4678" width="1.42578125" style="589" customWidth="1"/>
    <col min="4679" max="4685" width="1" style="589" customWidth="1"/>
    <col min="4686" max="4686" width="2.5703125" style="589" customWidth="1"/>
    <col min="4687" max="4693" width="1.42578125" style="589" customWidth="1"/>
    <col min="4694" max="4694" width="2.28515625" style="589" customWidth="1"/>
    <col min="4695" max="4700" width="1.42578125" style="589" customWidth="1"/>
    <col min="4701" max="4701" width="1.7109375" style="589" customWidth="1"/>
    <col min="4702" max="4702" width="2.140625" style="589" customWidth="1"/>
    <col min="4703" max="4709" width="1.42578125" style="589" customWidth="1"/>
    <col min="4710" max="4710" width="11.28515625" style="589" bestFit="1" customWidth="1"/>
    <col min="4711" max="4864" width="1.42578125" style="589"/>
    <col min="4865" max="4894" width="1.42578125" style="589" customWidth="1"/>
    <col min="4895" max="4895" width="0.42578125" style="589" customWidth="1"/>
    <col min="4896" max="4898" width="1.42578125" style="589" customWidth="1"/>
    <col min="4899" max="4907" width="1.140625" style="589" customWidth="1"/>
    <col min="4908" max="4918" width="1" style="589" customWidth="1"/>
    <col min="4919" max="4926" width="1.28515625" style="589" customWidth="1"/>
    <col min="4927" max="4934" width="1.42578125" style="589" customWidth="1"/>
    <col min="4935" max="4941" width="1" style="589" customWidth="1"/>
    <col min="4942" max="4942" width="2.5703125" style="589" customWidth="1"/>
    <col min="4943" max="4949" width="1.42578125" style="589" customWidth="1"/>
    <col min="4950" max="4950" width="2.28515625" style="589" customWidth="1"/>
    <col min="4951" max="4956" width="1.42578125" style="589" customWidth="1"/>
    <col min="4957" max="4957" width="1.7109375" style="589" customWidth="1"/>
    <col min="4958" max="4958" width="2.140625" style="589" customWidth="1"/>
    <col min="4959" max="4965" width="1.42578125" style="589" customWidth="1"/>
    <col min="4966" max="4966" width="11.28515625" style="589" bestFit="1" customWidth="1"/>
    <col min="4967" max="5120" width="1.42578125" style="589"/>
    <col min="5121" max="5150" width="1.42578125" style="589" customWidth="1"/>
    <col min="5151" max="5151" width="0.42578125" style="589" customWidth="1"/>
    <col min="5152" max="5154" width="1.42578125" style="589" customWidth="1"/>
    <col min="5155" max="5163" width="1.140625" style="589" customWidth="1"/>
    <col min="5164" max="5174" width="1" style="589" customWidth="1"/>
    <col min="5175" max="5182" width="1.28515625" style="589" customWidth="1"/>
    <col min="5183" max="5190" width="1.42578125" style="589" customWidth="1"/>
    <col min="5191" max="5197" width="1" style="589" customWidth="1"/>
    <col min="5198" max="5198" width="2.5703125" style="589" customWidth="1"/>
    <col min="5199" max="5205" width="1.42578125" style="589" customWidth="1"/>
    <col min="5206" max="5206" width="2.28515625" style="589" customWidth="1"/>
    <col min="5207" max="5212" width="1.42578125" style="589" customWidth="1"/>
    <col min="5213" max="5213" width="1.7109375" style="589" customWidth="1"/>
    <col min="5214" max="5214" width="2.140625" style="589" customWidth="1"/>
    <col min="5215" max="5221" width="1.42578125" style="589" customWidth="1"/>
    <col min="5222" max="5222" width="11.28515625" style="589" bestFit="1" customWidth="1"/>
    <col min="5223" max="5376" width="1.42578125" style="589"/>
    <col min="5377" max="5406" width="1.42578125" style="589" customWidth="1"/>
    <col min="5407" max="5407" width="0.42578125" style="589" customWidth="1"/>
    <col min="5408" max="5410" width="1.42578125" style="589" customWidth="1"/>
    <col min="5411" max="5419" width="1.140625" style="589" customWidth="1"/>
    <col min="5420" max="5430" width="1" style="589" customWidth="1"/>
    <col min="5431" max="5438" width="1.28515625" style="589" customWidth="1"/>
    <col min="5439" max="5446" width="1.42578125" style="589" customWidth="1"/>
    <col min="5447" max="5453" width="1" style="589" customWidth="1"/>
    <col min="5454" max="5454" width="2.5703125" style="589" customWidth="1"/>
    <col min="5455" max="5461" width="1.42578125" style="589" customWidth="1"/>
    <col min="5462" max="5462" width="2.28515625" style="589" customWidth="1"/>
    <col min="5463" max="5468" width="1.42578125" style="589" customWidth="1"/>
    <col min="5469" max="5469" width="1.7109375" style="589" customWidth="1"/>
    <col min="5470" max="5470" width="2.140625" style="589" customWidth="1"/>
    <col min="5471" max="5477" width="1.42578125" style="589" customWidth="1"/>
    <col min="5478" max="5478" width="11.28515625" style="589" bestFit="1" customWidth="1"/>
    <col min="5479" max="5632" width="1.42578125" style="589"/>
    <col min="5633" max="5662" width="1.42578125" style="589" customWidth="1"/>
    <col min="5663" max="5663" width="0.42578125" style="589" customWidth="1"/>
    <col min="5664" max="5666" width="1.42578125" style="589" customWidth="1"/>
    <col min="5667" max="5675" width="1.140625" style="589" customWidth="1"/>
    <col min="5676" max="5686" width="1" style="589" customWidth="1"/>
    <col min="5687" max="5694" width="1.28515625" style="589" customWidth="1"/>
    <col min="5695" max="5702" width="1.42578125" style="589" customWidth="1"/>
    <col min="5703" max="5709" width="1" style="589" customWidth="1"/>
    <col min="5710" max="5710" width="2.5703125" style="589" customWidth="1"/>
    <col min="5711" max="5717" width="1.42578125" style="589" customWidth="1"/>
    <col min="5718" max="5718" width="2.28515625" style="589" customWidth="1"/>
    <col min="5719" max="5724" width="1.42578125" style="589" customWidth="1"/>
    <col min="5725" max="5725" width="1.7109375" style="589" customWidth="1"/>
    <col min="5726" max="5726" width="2.140625" style="589" customWidth="1"/>
    <col min="5727" max="5733" width="1.42578125" style="589" customWidth="1"/>
    <col min="5734" max="5734" width="11.28515625" style="589" bestFit="1" customWidth="1"/>
    <col min="5735" max="5888" width="1.42578125" style="589"/>
    <col min="5889" max="5918" width="1.42578125" style="589" customWidth="1"/>
    <col min="5919" max="5919" width="0.42578125" style="589" customWidth="1"/>
    <col min="5920" max="5922" width="1.42578125" style="589" customWidth="1"/>
    <col min="5923" max="5931" width="1.140625" style="589" customWidth="1"/>
    <col min="5932" max="5942" width="1" style="589" customWidth="1"/>
    <col min="5943" max="5950" width="1.28515625" style="589" customWidth="1"/>
    <col min="5951" max="5958" width="1.42578125" style="589" customWidth="1"/>
    <col min="5959" max="5965" width="1" style="589" customWidth="1"/>
    <col min="5966" max="5966" width="2.5703125" style="589" customWidth="1"/>
    <col min="5967" max="5973" width="1.42578125" style="589" customWidth="1"/>
    <col min="5974" max="5974" width="2.28515625" style="589" customWidth="1"/>
    <col min="5975" max="5980" width="1.42578125" style="589" customWidth="1"/>
    <col min="5981" max="5981" width="1.7109375" style="589" customWidth="1"/>
    <col min="5982" max="5982" width="2.140625" style="589" customWidth="1"/>
    <col min="5983" max="5989" width="1.42578125" style="589" customWidth="1"/>
    <col min="5990" max="5990" width="11.28515625" style="589" bestFit="1" customWidth="1"/>
    <col min="5991" max="6144" width="1.42578125" style="589"/>
    <col min="6145" max="6174" width="1.42578125" style="589" customWidth="1"/>
    <col min="6175" max="6175" width="0.42578125" style="589" customWidth="1"/>
    <col min="6176" max="6178" width="1.42578125" style="589" customWidth="1"/>
    <col min="6179" max="6187" width="1.140625" style="589" customWidth="1"/>
    <col min="6188" max="6198" width="1" style="589" customWidth="1"/>
    <col min="6199" max="6206" width="1.28515625" style="589" customWidth="1"/>
    <col min="6207" max="6214" width="1.42578125" style="589" customWidth="1"/>
    <col min="6215" max="6221" width="1" style="589" customWidth="1"/>
    <col min="6222" max="6222" width="2.5703125" style="589" customWidth="1"/>
    <col min="6223" max="6229" width="1.42578125" style="589" customWidth="1"/>
    <col min="6230" max="6230" width="2.28515625" style="589" customWidth="1"/>
    <col min="6231" max="6236" width="1.42578125" style="589" customWidth="1"/>
    <col min="6237" max="6237" width="1.7109375" style="589" customWidth="1"/>
    <col min="6238" max="6238" width="2.140625" style="589" customWidth="1"/>
    <col min="6239" max="6245" width="1.42578125" style="589" customWidth="1"/>
    <col min="6246" max="6246" width="11.28515625" style="589" bestFit="1" customWidth="1"/>
    <col min="6247" max="6400" width="1.42578125" style="589"/>
    <col min="6401" max="6430" width="1.42578125" style="589" customWidth="1"/>
    <col min="6431" max="6431" width="0.42578125" style="589" customWidth="1"/>
    <col min="6432" max="6434" width="1.42578125" style="589" customWidth="1"/>
    <col min="6435" max="6443" width="1.140625" style="589" customWidth="1"/>
    <col min="6444" max="6454" width="1" style="589" customWidth="1"/>
    <col min="6455" max="6462" width="1.28515625" style="589" customWidth="1"/>
    <col min="6463" max="6470" width="1.42578125" style="589" customWidth="1"/>
    <col min="6471" max="6477" width="1" style="589" customWidth="1"/>
    <col min="6478" max="6478" width="2.5703125" style="589" customWidth="1"/>
    <col min="6479" max="6485" width="1.42578125" style="589" customWidth="1"/>
    <col min="6486" max="6486" width="2.28515625" style="589" customWidth="1"/>
    <col min="6487" max="6492" width="1.42578125" style="589" customWidth="1"/>
    <col min="6493" max="6493" width="1.7109375" style="589" customWidth="1"/>
    <col min="6494" max="6494" width="2.140625" style="589" customWidth="1"/>
    <col min="6495" max="6501" width="1.42578125" style="589" customWidth="1"/>
    <col min="6502" max="6502" width="11.28515625" style="589" bestFit="1" customWidth="1"/>
    <col min="6503" max="6656" width="1.42578125" style="589"/>
    <col min="6657" max="6686" width="1.42578125" style="589" customWidth="1"/>
    <col min="6687" max="6687" width="0.42578125" style="589" customWidth="1"/>
    <col min="6688" max="6690" width="1.42578125" style="589" customWidth="1"/>
    <col min="6691" max="6699" width="1.140625" style="589" customWidth="1"/>
    <col min="6700" max="6710" width="1" style="589" customWidth="1"/>
    <col min="6711" max="6718" width="1.28515625" style="589" customWidth="1"/>
    <col min="6719" max="6726" width="1.42578125" style="589" customWidth="1"/>
    <col min="6727" max="6733" width="1" style="589" customWidth="1"/>
    <col min="6734" max="6734" width="2.5703125" style="589" customWidth="1"/>
    <col min="6735" max="6741" width="1.42578125" style="589" customWidth="1"/>
    <col min="6742" max="6742" width="2.28515625" style="589" customWidth="1"/>
    <col min="6743" max="6748" width="1.42578125" style="589" customWidth="1"/>
    <col min="6749" max="6749" width="1.7109375" style="589" customWidth="1"/>
    <col min="6750" max="6750" width="2.140625" style="589" customWidth="1"/>
    <col min="6751" max="6757" width="1.42578125" style="589" customWidth="1"/>
    <col min="6758" max="6758" width="11.28515625" style="589" bestFit="1" customWidth="1"/>
    <col min="6759" max="6912" width="1.42578125" style="589"/>
    <col min="6913" max="6942" width="1.42578125" style="589" customWidth="1"/>
    <col min="6943" max="6943" width="0.42578125" style="589" customWidth="1"/>
    <col min="6944" max="6946" width="1.42578125" style="589" customWidth="1"/>
    <col min="6947" max="6955" width="1.140625" style="589" customWidth="1"/>
    <col min="6956" max="6966" width="1" style="589" customWidth="1"/>
    <col min="6967" max="6974" width="1.28515625" style="589" customWidth="1"/>
    <col min="6975" max="6982" width="1.42578125" style="589" customWidth="1"/>
    <col min="6983" max="6989" width="1" style="589" customWidth="1"/>
    <col min="6990" max="6990" width="2.5703125" style="589" customWidth="1"/>
    <col min="6991" max="6997" width="1.42578125" style="589" customWidth="1"/>
    <col min="6998" max="6998" width="2.28515625" style="589" customWidth="1"/>
    <col min="6999" max="7004" width="1.42578125" style="589" customWidth="1"/>
    <col min="7005" max="7005" width="1.7109375" style="589" customWidth="1"/>
    <col min="7006" max="7006" width="2.140625" style="589" customWidth="1"/>
    <col min="7007" max="7013" width="1.42578125" style="589" customWidth="1"/>
    <col min="7014" max="7014" width="11.28515625" style="589" bestFit="1" customWidth="1"/>
    <col min="7015" max="7168" width="1.42578125" style="589"/>
    <col min="7169" max="7198" width="1.42578125" style="589" customWidth="1"/>
    <col min="7199" max="7199" width="0.42578125" style="589" customWidth="1"/>
    <col min="7200" max="7202" width="1.42578125" style="589" customWidth="1"/>
    <col min="7203" max="7211" width="1.140625" style="589" customWidth="1"/>
    <col min="7212" max="7222" width="1" style="589" customWidth="1"/>
    <col min="7223" max="7230" width="1.28515625" style="589" customWidth="1"/>
    <col min="7231" max="7238" width="1.42578125" style="589" customWidth="1"/>
    <col min="7239" max="7245" width="1" style="589" customWidth="1"/>
    <col min="7246" max="7246" width="2.5703125" style="589" customWidth="1"/>
    <col min="7247" max="7253" width="1.42578125" style="589" customWidth="1"/>
    <col min="7254" max="7254" width="2.28515625" style="589" customWidth="1"/>
    <col min="7255" max="7260" width="1.42578125" style="589" customWidth="1"/>
    <col min="7261" max="7261" width="1.7109375" style="589" customWidth="1"/>
    <col min="7262" max="7262" width="2.140625" style="589" customWidth="1"/>
    <col min="7263" max="7269" width="1.42578125" style="589" customWidth="1"/>
    <col min="7270" max="7270" width="11.28515625" style="589" bestFit="1" customWidth="1"/>
    <col min="7271" max="7424" width="1.42578125" style="589"/>
    <col min="7425" max="7454" width="1.42578125" style="589" customWidth="1"/>
    <col min="7455" max="7455" width="0.42578125" style="589" customWidth="1"/>
    <col min="7456" max="7458" width="1.42578125" style="589" customWidth="1"/>
    <col min="7459" max="7467" width="1.140625" style="589" customWidth="1"/>
    <col min="7468" max="7478" width="1" style="589" customWidth="1"/>
    <col min="7479" max="7486" width="1.28515625" style="589" customWidth="1"/>
    <col min="7487" max="7494" width="1.42578125" style="589" customWidth="1"/>
    <col min="7495" max="7501" width="1" style="589" customWidth="1"/>
    <col min="7502" max="7502" width="2.5703125" style="589" customWidth="1"/>
    <col min="7503" max="7509" width="1.42578125" style="589" customWidth="1"/>
    <col min="7510" max="7510" width="2.28515625" style="589" customWidth="1"/>
    <col min="7511" max="7516" width="1.42578125" style="589" customWidth="1"/>
    <col min="7517" max="7517" width="1.7109375" style="589" customWidth="1"/>
    <col min="7518" max="7518" width="2.140625" style="589" customWidth="1"/>
    <col min="7519" max="7525" width="1.42578125" style="589" customWidth="1"/>
    <col min="7526" max="7526" width="11.28515625" style="589" bestFit="1" customWidth="1"/>
    <col min="7527" max="7680" width="1.42578125" style="589"/>
    <col min="7681" max="7710" width="1.42578125" style="589" customWidth="1"/>
    <col min="7711" max="7711" width="0.42578125" style="589" customWidth="1"/>
    <col min="7712" max="7714" width="1.42578125" style="589" customWidth="1"/>
    <col min="7715" max="7723" width="1.140625" style="589" customWidth="1"/>
    <col min="7724" max="7734" width="1" style="589" customWidth="1"/>
    <col min="7735" max="7742" width="1.28515625" style="589" customWidth="1"/>
    <col min="7743" max="7750" width="1.42578125" style="589" customWidth="1"/>
    <col min="7751" max="7757" width="1" style="589" customWidth="1"/>
    <col min="7758" max="7758" width="2.5703125" style="589" customWidth="1"/>
    <col min="7759" max="7765" width="1.42578125" style="589" customWidth="1"/>
    <col min="7766" max="7766" width="2.28515625" style="589" customWidth="1"/>
    <col min="7767" max="7772" width="1.42578125" style="589" customWidth="1"/>
    <col min="7773" max="7773" width="1.7109375" style="589" customWidth="1"/>
    <col min="7774" max="7774" width="2.140625" style="589" customWidth="1"/>
    <col min="7775" max="7781" width="1.42578125" style="589" customWidth="1"/>
    <col min="7782" max="7782" width="11.28515625" style="589" bestFit="1" customWidth="1"/>
    <col min="7783" max="7936" width="1.42578125" style="589"/>
    <col min="7937" max="7966" width="1.42578125" style="589" customWidth="1"/>
    <col min="7967" max="7967" width="0.42578125" style="589" customWidth="1"/>
    <col min="7968" max="7970" width="1.42578125" style="589" customWidth="1"/>
    <col min="7971" max="7979" width="1.140625" style="589" customWidth="1"/>
    <col min="7980" max="7990" width="1" style="589" customWidth="1"/>
    <col min="7991" max="7998" width="1.28515625" style="589" customWidth="1"/>
    <col min="7999" max="8006" width="1.42578125" style="589" customWidth="1"/>
    <col min="8007" max="8013" width="1" style="589" customWidth="1"/>
    <col min="8014" max="8014" width="2.5703125" style="589" customWidth="1"/>
    <col min="8015" max="8021" width="1.42578125" style="589" customWidth="1"/>
    <col min="8022" max="8022" width="2.28515625" style="589" customWidth="1"/>
    <col min="8023" max="8028" width="1.42578125" style="589" customWidth="1"/>
    <col min="8029" max="8029" width="1.7109375" style="589" customWidth="1"/>
    <col min="8030" max="8030" width="2.140625" style="589" customWidth="1"/>
    <col min="8031" max="8037" width="1.42578125" style="589" customWidth="1"/>
    <col min="8038" max="8038" width="11.28515625" style="589" bestFit="1" customWidth="1"/>
    <col min="8039" max="8192" width="1.42578125" style="589"/>
    <col min="8193" max="8222" width="1.42578125" style="589" customWidth="1"/>
    <col min="8223" max="8223" width="0.42578125" style="589" customWidth="1"/>
    <col min="8224" max="8226" width="1.42578125" style="589" customWidth="1"/>
    <col min="8227" max="8235" width="1.140625" style="589" customWidth="1"/>
    <col min="8236" max="8246" width="1" style="589" customWidth="1"/>
    <col min="8247" max="8254" width="1.28515625" style="589" customWidth="1"/>
    <col min="8255" max="8262" width="1.42578125" style="589" customWidth="1"/>
    <col min="8263" max="8269" width="1" style="589" customWidth="1"/>
    <col min="8270" max="8270" width="2.5703125" style="589" customWidth="1"/>
    <col min="8271" max="8277" width="1.42578125" style="589" customWidth="1"/>
    <col min="8278" max="8278" width="2.28515625" style="589" customWidth="1"/>
    <col min="8279" max="8284" width="1.42578125" style="589" customWidth="1"/>
    <col min="8285" max="8285" width="1.7109375" style="589" customWidth="1"/>
    <col min="8286" max="8286" width="2.140625" style="589" customWidth="1"/>
    <col min="8287" max="8293" width="1.42578125" style="589" customWidth="1"/>
    <col min="8294" max="8294" width="11.28515625" style="589" bestFit="1" customWidth="1"/>
    <col min="8295" max="8448" width="1.42578125" style="589"/>
    <col min="8449" max="8478" width="1.42578125" style="589" customWidth="1"/>
    <col min="8479" max="8479" width="0.42578125" style="589" customWidth="1"/>
    <col min="8480" max="8482" width="1.42578125" style="589" customWidth="1"/>
    <col min="8483" max="8491" width="1.140625" style="589" customWidth="1"/>
    <col min="8492" max="8502" width="1" style="589" customWidth="1"/>
    <col min="8503" max="8510" width="1.28515625" style="589" customWidth="1"/>
    <col min="8511" max="8518" width="1.42578125" style="589" customWidth="1"/>
    <col min="8519" max="8525" width="1" style="589" customWidth="1"/>
    <col min="8526" max="8526" width="2.5703125" style="589" customWidth="1"/>
    <col min="8527" max="8533" width="1.42578125" style="589" customWidth="1"/>
    <col min="8534" max="8534" width="2.28515625" style="589" customWidth="1"/>
    <col min="8535" max="8540" width="1.42578125" style="589" customWidth="1"/>
    <col min="8541" max="8541" width="1.7109375" style="589" customWidth="1"/>
    <col min="8542" max="8542" width="2.140625" style="589" customWidth="1"/>
    <col min="8543" max="8549" width="1.42578125" style="589" customWidth="1"/>
    <col min="8550" max="8550" width="11.28515625" style="589" bestFit="1" customWidth="1"/>
    <col min="8551" max="8704" width="1.42578125" style="589"/>
    <col min="8705" max="8734" width="1.42578125" style="589" customWidth="1"/>
    <col min="8735" max="8735" width="0.42578125" style="589" customWidth="1"/>
    <col min="8736" max="8738" width="1.42578125" style="589" customWidth="1"/>
    <col min="8739" max="8747" width="1.140625" style="589" customWidth="1"/>
    <col min="8748" max="8758" width="1" style="589" customWidth="1"/>
    <col min="8759" max="8766" width="1.28515625" style="589" customWidth="1"/>
    <col min="8767" max="8774" width="1.42578125" style="589" customWidth="1"/>
    <col min="8775" max="8781" width="1" style="589" customWidth="1"/>
    <col min="8782" max="8782" width="2.5703125" style="589" customWidth="1"/>
    <col min="8783" max="8789" width="1.42578125" style="589" customWidth="1"/>
    <col min="8790" max="8790" width="2.28515625" style="589" customWidth="1"/>
    <col min="8791" max="8796" width="1.42578125" style="589" customWidth="1"/>
    <col min="8797" max="8797" width="1.7109375" style="589" customWidth="1"/>
    <col min="8798" max="8798" width="2.140625" style="589" customWidth="1"/>
    <col min="8799" max="8805" width="1.42578125" style="589" customWidth="1"/>
    <col min="8806" max="8806" width="11.28515625" style="589" bestFit="1" customWidth="1"/>
    <col min="8807" max="8960" width="1.42578125" style="589"/>
    <col min="8961" max="8990" width="1.42578125" style="589" customWidth="1"/>
    <col min="8991" max="8991" width="0.42578125" style="589" customWidth="1"/>
    <col min="8992" max="8994" width="1.42578125" style="589" customWidth="1"/>
    <col min="8995" max="9003" width="1.140625" style="589" customWidth="1"/>
    <col min="9004" max="9014" width="1" style="589" customWidth="1"/>
    <col min="9015" max="9022" width="1.28515625" style="589" customWidth="1"/>
    <col min="9023" max="9030" width="1.42578125" style="589" customWidth="1"/>
    <col min="9031" max="9037" width="1" style="589" customWidth="1"/>
    <col min="9038" max="9038" width="2.5703125" style="589" customWidth="1"/>
    <col min="9039" max="9045" width="1.42578125" style="589" customWidth="1"/>
    <col min="9046" max="9046" width="2.28515625" style="589" customWidth="1"/>
    <col min="9047" max="9052" width="1.42578125" style="589" customWidth="1"/>
    <col min="9053" max="9053" width="1.7109375" style="589" customWidth="1"/>
    <col min="9054" max="9054" width="2.140625" style="589" customWidth="1"/>
    <col min="9055" max="9061" width="1.42578125" style="589" customWidth="1"/>
    <col min="9062" max="9062" width="11.28515625" style="589" bestFit="1" customWidth="1"/>
    <col min="9063" max="9216" width="1.42578125" style="589"/>
    <col min="9217" max="9246" width="1.42578125" style="589" customWidth="1"/>
    <col min="9247" max="9247" width="0.42578125" style="589" customWidth="1"/>
    <col min="9248" max="9250" width="1.42578125" style="589" customWidth="1"/>
    <col min="9251" max="9259" width="1.140625" style="589" customWidth="1"/>
    <col min="9260" max="9270" width="1" style="589" customWidth="1"/>
    <col min="9271" max="9278" width="1.28515625" style="589" customWidth="1"/>
    <col min="9279" max="9286" width="1.42578125" style="589" customWidth="1"/>
    <col min="9287" max="9293" width="1" style="589" customWidth="1"/>
    <col min="9294" max="9294" width="2.5703125" style="589" customWidth="1"/>
    <col min="9295" max="9301" width="1.42578125" style="589" customWidth="1"/>
    <col min="9302" max="9302" width="2.28515625" style="589" customWidth="1"/>
    <col min="9303" max="9308" width="1.42578125" style="589" customWidth="1"/>
    <col min="9309" max="9309" width="1.7109375" style="589" customWidth="1"/>
    <col min="9310" max="9310" width="2.140625" style="589" customWidth="1"/>
    <col min="9311" max="9317" width="1.42578125" style="589" customWidth="1"/>
    <col min="9318" max="9318" width="11.28515625" style="589" bestFit="1" customWidth="1"/>
    <col min="9319" max="9472" width="1.42578125" style="589"/>
    <col min="9473" max="9502" width="1.42578125" style="589" customWidth="1"/>
    <col min="9503" max="9503" width="0.42578125" style="589" customWidth="1"/>
    <col min="9504" max="9506" width="1.42578125" style="589" customWidth="1"/>
    <col min="9507" max="9515" width="1.140625" style="589" customWidth="1"/>
    <col min="9516" max="9526" width="1" style="589" customWidth="1"/>
    <col min="9527" max="9534" width="1.28515625" style="589" customWidth="1"/>
    <col min="9535" max="9542" width="1.42578125" style="589" customWidth="1"/>
    <col min="9543" max="9549" width="1" style="589" customWidth="1"/>
    <col min="9550" max="9550" width="2.5703125" style="589" customWidth="1"/>
    <col min="9551" max="9557" width="1.42578125" style="589" customWidth="1"/>
    <col min="9558" max="9558" width="2.28515625" style="589" customWidth="1"/>
    <col min="9559" max="9564" width="1.42578125" style="589" customWidth="1"/>
    <col min="9565" max="9565" width="1.7109375" style="589" customWidth="1"/>
    <col min="9566" max="9566" width="2.140625" style="589" customWidth="1"/>
    <col min="9567" max="9573" width="1.42578125" style="589" customWidth="1"/>
    <col min="9574" max="9574" width="11.28515625" style="589" bestFit="1" customWidth="1"/>
    <col min="9575" max="9728" width="1.42578125" style="589"/>
    <col min="9729" max="9758" width="1.42578125" style="589" customWidth="1"/>
    <col min="9759" max="9759" width="0.42578125" style="589" customWidth="1"/>
    <col min="9760" max="9762" width="1.42578125" style="589" customWidth="1"/>
    <col min="9763" max="9771" width="1.140625" style="589" customWidth="1"/>
    <col min="9772" max="9782" width="1" style="589" customWidth="1"/>
    <col min="9783" max="9790" width="1.28515625" style="589" customWidth="1"/>
    <col min="9791" max="9798" width="1.42578125" style="589" customWidth="1"/>
    <col min="9799" max="9805" width="1" style="589" customWidth="1"/>
    <col min="9806" max="9806" width="2.5703125" style="589" customWidth="1"/>
    <col min="9807" max="9813" width="1.42578125" style="589" customWidth="1"/>
    <col min="9814" max="9814" width="2.28515625" style="589" customWidth="1"/>
    <col min="9815" max="9820" width="1.42578125" style="589" customWidth="1"/>
    <col min="9821" max="9821" width="1.7109375" style="589" customWidth="1"/>
    <col min="9822" max="9822" width="2.140625" style="589" customWidth="1"/>
    <col min="9823" max="9829" width="1.42578125" style="589" customWidth="1"/>
    <col min="9830" max="9830" width="11.28515625" style="589" bestFit="1" customWidth="1"/>
    <col min="9831" max="9984" width="1.42578125" style="589"/>
    <col min="9985" max="10014" width="1.42578125" style="589" customWidth="1"/>
    <col min="10015" max="10015" width="0.42578125" style="589" customWidth="1"/>
    <col min="10016" max="10018" width="1.42578125" style="589" customWidth="1"/>
    <col min="10019" max="10027" width="1.140625" style="589" customWidth="1"/>
    <col min="10028" max="10038" width="1" style="589" customWidth="1"/>
    <col min="10039" max="10046" width="1.28515625" style="589" customWidth="1"/>
    <col min="10047" max="10054" width="1.42578125" style="589" customWidth="1"/>
    <col min="10055" max="10061" width="1" style="589" customWidth="1"/>
    <col min="10062" max="10062" width="2.5703125" style="589" customWidth="1"/>
    <col min="10063" max="10069" width="1.42578125" style="589" customWidth="1"/>
    <col min="10070" max="10070" width="2.28515625" style="589" customWidth="1"/>
    <col min="10071" max="10076" width="1.42578125" style="589" customWidth="1"/>
    <col min="10077" max="10077" width="1.7109375" style="589" customWidth="1"/>
    <col min="10078" max="10078" width="2.140625" style="589" customWidth="1"/>
    <col min="10079" max="10085" width="1.42578125" style="589" customWidth="1"/>
    <col min="10086" max="10086" width="11.28515625" style="589" bestFit="1" customWidth="1"/>
    <col min="10087" max="10240" width="1.42578125" style="589"/>
    <col min="10241" max="10270" width="1.42578125" style="589" customWidth="1"/>
    <col min="10271" max="10271" width="0.42578125" style="589" customWidth="1"/>
    <col min="10272" max="10274" width="1.42578125" style="589" customWidth="1"/>
    <col min="10275" max="10283" width="1.140625" style="589" customWidth="1"/>
    <col min="10284" max="10294" width="1" style="589" customWidth="1"/>
    <col min="10295" max="10302" width="1.28515625" style="589" customWidth="1"/>
    <col min="10303" max="10310" width="1.42578125" style="589" customWidth="1"/>
    <col min="10311" max="10317" width="1" style="589" customWidth="1"/>
    <col min="10318" max="10318" width="2.5703125" style="589" customWidth="1"/>
    <col min="10319" max="10325" width="1.42578125" style="589" customWidth="1"/>
    <col min="10326" max="10326" width="2.28515625" style="589" customWidth="1"/>
    <col min="10327" max="10332" width="1.42578125" style="589" customWidth="1"/>
    <col min="10333" max="10333" width="1.7109375" style="589" customWidth="1"/>
    <col min="10334" max="10334" width="2.140625" style="589" customWidth="1"/>
    <col min="10335" max="10341" width="1.42578125" style="589" customWidth="1"/>
    <col min="10342" max="10342" width="11.28515625" style="589" bestFit="1" customWidth="1"/>
    <col min="10343" max="10496" width="1.42578125" style="589"/>
    <col min="10497" max="10526" width="1.42578125" style="589" customWidth="1"/>
    <col min="10527" max="10527" width="0.42578125" style="589" customWidth="1"/>
    <col min="10528" max="10530" width="1.42578125" style="589" customWidth="1"/>
    <col min="10531" max="10539" width="1.140625" style="589" customWidth="1"/>
    <col min="10540" max="10550" width="1" style="589" customWidth="1"/>
    <col min="10551" max="10558" width="1.28515625" style="589" customWidth="1"/>
    <col min="10559" max="10566" width="1.42578125" style="589" customWidth="1"/>
    <col min="10567" max="10573" width="1" style="589" customWidth="1"/>
    <col min="10574" max="10574" width="2.5703125" style="589" customWidth="1"/>
    <col min="10575" max="10581" width="1.42578125" style="589" customWidth="1"/>
    <col min="10582" max="10582" width="2.28515625" style="589" customWidth="1"/>
    <col min="10583" max="10588" width="1.42578125" style="589" customWidth="1"/>
    <col min="10589" max="10589" width="1.7109375" style="589" customWidth="1"/>
    <col min="10590" max="10590" width="2.140625" style="589" customWidth="1"/>
    <col min="10591" max="10597" width="1.42578125" style="589" customWidth="1"/>
    <col min="10598" max="10598" width="11.28515625" style="589" bestFit="1" customWidth="1"/>
    <col min="10599" max="10752" width="1.42578125" style="589"/>
    <col min="10753" max="10782" width="1.42578125" style="589" customWidth="1"/>
    <col min="10783" max="10783" width="0.42578125" style="589" customWidth="1"/>
    <col min="10784" max="10786" width="1.42578125" style="589" customWidth="1"/>
    <col min="10787" max="10795" width="1.140625" style="589" customWidth="1"/>
    <col min="10796" max="10806" width="1" style="589" customWidth="1"/>
    <col min="10807" max="10814" width="1.28515625" style="589" customWidth="1"/>
    <col min="10815" max="10822" width="1.42578125" style="589" customWidth="1"/>
    <col min="10823" max="10829" width="1" style="589" customWidth="1"/>
    <col min="10830" max="10830" width="2.5703125" style="589" customWidth="1"/>
    <col min="10831" max="10837" width="1.42578125" style="589" customWidth="1"/>
    <col min="10838" max="10838" width="2.28515625" style="589" customWidth="1"/>
    <col min="10839" max="10844" width="1.42578125" style="589" customWidth="1"/>
    <col min="10845" max="10845" width="1.7109375" style="589" customWidth="1"/>
    <col min="10846" max="10846" width="2.140625" style="589" customWidth="1"/>
    <col min="10847" max="10853" width="1.42578125" style="589" customWidth="1"/>
    <col min="10854" max="10854" width="11.28515625" style="589" bestFit="1" customWidth="1"/>
    <col min="10855" max="11008" width="1.42578125" style="589"/>
    <col min="11009" max="11038" width="1.42578125" style="589" customWidth="1"/>
    <col min="11039" max="11039" width="0.42578125" style="589" customWidth="1"/>
    <col min="11040" max="11042" width="1.42578125" style="589" customWidth="1"/>
    <col min="11043" max="11051" width="1.140625" style="589" customWidth="1"/>
    <col min="11052" max="11062" width="1" style="589" customWidth="1"/>
    <col min="11063" max="11070" width="1.28515625" style="589" customWidth="1"/>
    <col min="11071" max="11078" width="1.42578125" style="589" customWidth="1"/>
    <col min="11079" max="11085" width="1" style="589" customWidth="1"/>
    <col min="11086" max="11086" width="2.5703125" style="589" customWidth="1"/>
    <col min="11087" max="11093" width="1.42578125" style="589" customWidth="1"/>
    <col min="11094" max="11094" width="2.28515625" style="589" customWidth="1"/>
    <col min="11095" max="11100" width="1.42578125" style="589" customWidth="1"/>
    <col min="11101" max="11101" width="1.7109375" style="589" customWidth="1"/>
    <col min="11102" max="11102" width="2.140625" style="589" customWidth="1"/>
    <col min="11103" max="11109" width="1.42578125" style="589" customWidth="1"/>
    <col min="11110" max="11110" width="11.28515625" style="589" bestFit="1" customWidth="1"/>
    <col min="11111" max="11264" width="1.42578125" style="589"/>
    <col min="11265" max="11294" width="1.42578125" style="589" customWidth="1"/>
    <col min="11295" max="11295" width="0.42578125" style="589" customWidth="1"/>
    <col min="11296" max="11298" width="1.42578125" style="589" customWidth="1"/>
    <col min="11299" max="11307" width="1.140625" style="589" customWidth="1"/>
    <col min="11308" max="11318" width="1" style="589" customWidth="1"/>
    <col min="11319" max="11326" width="1.28515625" style="589" customWidth="1"/>
    <col min="11327" max="11334" width="1.42578125" style="589" customWidth="1"/>
    <col min="11335" max="11341" width="1" style="589" customWidth="1"/>
    <col min="11342" max="11342" width="2.5703125" style="589" customWidth="1"/>
    <col min="11343" max="11349" width="1.42578125" style="589" customWidth="1"/>
    <col min="11350" max="11350" width="2.28515625" style="589" customWidth="1"/>
    <col min="11351" max="11356" width="1.42578125" style="589" customWidth="1"/>
    <col min="11357" max="11357" width="1.7109375" style="589" customWidth="1"/>
    <col min="11358" max="11358" width="2.140625" style="589" customWidth="1"/>
    <col min="11359" max="11365" width="1.42578125" style="589" customWidth="1"/>
    <col min="11366" max="11366" width="11.28515625" style="589" bestFit="1" customWidth="1"/>
    <col min="11367" max="11520" width="1.42578125" style="589"/>
    <col min="11521" max="11550" width="1.42578125" style="589" customWidth="1"/>
    <col min="11551" max="11551" width="0.42578125" style="589" customWidth="1"/>
    <col min="11552" max="11554" width="1.42578125" style="589" customWidth="1"/>
    <col min="11555" max="11563" width="1.140625" style="589" customWidth="1"/>
    <col min="11564" max="11574" width="1" style="589" customWidth="1"/>
    <col min="11575" max="11582" width="1.28515625" style="589" customWidth="1"/>
    <col min="11583" max="11590" width="1.42578125" style="589" customWidth="1"/>
    <col min="11591" max="11597" width="1" style="589" customWidth="1"/>
    <col min="11598" max="11598" width="2.5703125" style="589" customWidth="1"/>
    <col min="11599" max="11605" width="1.42578125" style="589" customWidth="1"/>
    <col min="11606" max="11606" width="2.28515625" style="589" customWidth="1"/>
    <col min="11607" max="11612" width="1.42578125" style="589" customWidth="1"/>
    <col min="11613" max="11613" width="1.7109375" style="589" customWidth="1"/>
    <col min="11614" max="11614" width="2.140625" style="589" customWidth="1"/>
    <col min="11615" max="11621" width="1.42578125" style="589" customWidth="1"/>
    <col min="11622" max="11622" width="11.28515625" style="589" bestFit="1" customWidth="1"/>
    <col min="11623" max="11776" width="1.42578125" style="589"/>
    <col min="11777" max="11806" width="1.42578125" style="589" customWidth="1"/>
    <col min="11807" max="11807" width="0.42578125" style="589" customWidth="1"/>
    <col min="11808" max="11810" width="1.42578125" style="589" customWidth="1"/>
    <col min="11811" max="11819" width="1.140625" style="589" customWidth="1"/>
    <col min="11820" max="11830" width="1" style="589" customWidth="1"/>
    <col min="11831" max="11838" width="1.28515625" style="589" customWidth="1"/>
    <col min="11839" max="11846" width="1.42578125" style="589" customWidth="1"/>
    <col min="11847" max="11853" width="1" style="589" customWidth="1"/>
    <col min="11854" max="11854" width="2.5703125" style="589" customWidth="1"/>
    <col min="11855" max="11861" width="1.42578125" style="589" customWidth="1"/>
    <col min="11862" max="11862" width="2.28515625" style="589" customWidth="1"/>
    <col min="11863" max="11868" width="1.42578125" style="589" customWidth="1"/>
    <col min="11869" max="11869" width="1.7109375" style="589" customWidth="1"/>
    <col min="11870" max="11870" width="2.140625" style="589" customWidth="1"/>
    <col min="11871" max="11877" width="1.42578125" style="589" customWidth="1"/>
    <col min="11878" max="11878" width="11.28515625" style="589" bestFit="1" customWidth="1"/>
    <col min="11879" max="12032" width="1.42578125" style="589"/>
    <col min="12033" max="12062" width="1.42578125" style="589" customWidth="1"/>
    <col min="12063" max="12063" width="0.42578125" style="589" customWidth="1"/>
    <col min="12064" max="12066" width="1.42578125" style="589" customWidth="1"/>
    <col min="12067" max="12075" width="1.140625" style="589" customWidth="1"/>
    <col min="12076" max="12086" width="1" style="589" customWidth="1"/>
    <col min="12087" max="12094" width="1.28515625" style="589" customWidth="1"/>
    <col min="12095" max="12102" width="1.42578125" style="589" customWidth="1"/>
    <col min="12103" max="12109" width="1" style="589" customWidth="1"/>
    <col min="12110" max="12110" width="2.5703125" style="589" customWidth="1"/>
    <col min="12111" max="12117" width="1.42578125" style="589" customWidth="1"/>
    <col min="12118" max="12118" width="2.28515625" style="589" customWidth="1"/>
    <col min="12119" max="12124" width="1.42578125" style="589" customWidth="1"/>
    <col min="12125" max="12125" width="1.7109375" style="589" customWidth="1"/>
    <col min="12126" max="12126" width="2.140625" style="589" customWidth="1"/>
    <col min="12127" max="12133" width="1.42578125" style="589" customWidth="1"/>
    <col min="12134" max="12134" width="11.28515625" style="589" bestFit="1" customWidth="1"/>
    <col min="12135" max="12288" width="1.42578125" style="589"/>
    <col min="12289" max="12318" width="1.42578125" style="589" customWidth="1"/>
    <col min="12319" max="12319" width="0.42578125" style="589" customWidth="1"/>
    <col min="12320" max="12322" width="1.42578125" style="589" customWidth="1"/>
    <col min="12323" max="12331" width="1.140625" style="589" customWidth="1"/>
    <col min="12332" max="12342" width="1" style="589" customWidth="1"/>
    <col min="12343" max="12350" width="1.28515625" style="589" customWidth="1"/>
    <col min="12351" max="12358" width="1.42578125" style="589" customWidth="1"/>
    <col min="12359" max="12365" width="1" style="589" customWidth="1"/>
    <col min="12366" max="12366" width="2.5703125" style="589" customWidth="1"/>
    <col min="12367" max="12373" width="1.42578125" style="589" customWidth="1"/>
    <col min="12374" max="12374" width="2.28515625" style="589" customWidth="1"/>
    <col min="12375" max="12380" width="1.42578125" style="589" customWidth="1"/>
    <col min="12381" max="12381" width="1.7109375" style="589" customWidth="1"/>
    <col min="12382" max="12382" width="2.140625" style="589" customWidth="1"/>
    <col min="12383" max="12389" width="1.42578125" style="589" customWidth="1"/>
    <col min="12390" max="12390" width="11.28515625" style="589" bestFit="1" customWidth="1"/>
    <col min="12391" max="12544" width="1.42578125" style="589"/>
    <col min="12545" max="12574" width="1.42578125" style="589" customWidth="1"/>
    <col min="12575" max="12575" width="0.42578125" style="589" customWidth="1"/>
    <col min="12576" max="12578" width="1.42578125" style="589" customWidth="1"/>
    <col min="12579" max="12587" width="1.140625" style="589" customWidth="1"/>
    <col min="12588" max="12598" width="1" style="589" customWidth="1"/>
    <col min="12599" max="12606" width="1.28515625" style="589" customWidth="1"/>
    <col min="12607" max="12614" width="1.42578125" style="589" customWidth="1"/>
    <col min="12615" max="12621" width="1" style="589" customWidth="1"/>
    <col min="12622" max="12622" width="2.5703125" style="589" customWidth="1"/>
    <col min="12623" max="12629" width="1.42578125" style="589" customWidth="1"/>
    <col min="12630" max="12630" width="2.28515625" style="589" customWidth="1"/>
    <col min="12631" max="12636" width="1.42578125" style="589" customWidth="1"/>
    <col min="12637" max="12637" width="1.7109375" style="589" customWidth="1"/>
    <col min="12638" max="12638" width="2.140625" style="589" customWidth="1"/>
    <col min="12639" max="12645" width="1.42578125" style="589" customWidth="1"/>
    <col min="12646" max="12646" width="11.28515625" style="589" bestFit="1" customWidth="1"/>
    <col min="12647" max="12800" width="1.42578125" style="589"/>
    <col min="12801" max="12830" width="1.42578125" style="589" customWidth="1"/>
    <col min="12831" max="12831" width="0.42578125" style="589" customWidth="1"/>
    <col min="12832" max="12834" width="1.42578125" style="589" customWidth="1"/>
    <col min="12835" max="12843" width="1.140625" style="589" customWidth="1"/>
    <col min="12844" max="12854" width="1" style="589" customWidth="1"/>
    <col min="12855" max="12862" width="1.28515625" style="589" customWidth="1"/>
    <col min="12863" max="12870" width="1.42578125" style="589" customWidth="1"/>
    <col min="12871" max="12877" width="1" style="589" customWidth="1"/>
    <col min="12878" max="12878" width="2.5703125" style="589" customWidth="1"/>
    <col min="12879" max="12885" width="1.42578125" style="589" customWidth="1"/>
    <col min="12886" max="12886" width="2.28515625" style="589" customWidth="1"/>
    <col min="12887" max="12892" width="1.42578125" style="589" customWidth="1"/>
    <col min="12893" max="12893" width="1.7109375" style="589" customWidth="1"/>
    <col min="12894" max="12894" width="2.140625" style="589" customWidth="1"/>
    <col min="12895" max="12901" width="1.42578125" style="589" customWidth="1"/>
    <col min="12902" max="12902" width="11.28515625" style="589" bestFit="1" customWidth="1"/>
    <col min="12903" max="13056" width="1.42578125" style="589"/>
    <col min="13057" max="13086" width="1.42578125" style="589" customWidth="1"/>
    <col min="13087" max="13087" width="0.42578125" style="589" customWidth="1"/>
    <col min="13088" max="13090" width="1.42578125" style="589" customWidth="1"/>
    <col min="13091" max="13099" width="1.140625" style="589" customWidth="1"/>
    <col min="13100" max="13110" width="1" style="589" customWidth="1"/>
    <col min="13111" max="13118" width="1.28515625" style="589" customWidth="1"/>
    <col min="13119" max="13126" width="1.42578125" style="589" customWidth="1"/>
    <col min="13127" max="13133" width="1" style="589" customWidth="1"/>
    <col min="13134" max="13134" width="2.5703125" style="589" customWidth="1"/>
    <col min="13135" max="13141" width="1.42578125" style="589" customWidth="1"/>
    <col min="13142" max="13142" width="2.28515625" style="589" customWidth="1"/>
    <col min="13143" max="13148" width="1.42578125" style="589" customWidth="1"/>
    <col min="13149" max="13149" width="1.7109375" style="589" customWidth="1"/>
    <col min="13150" max="13150" width="2.140625" style="589" customWidth="1"/>
    <col min="13151" max="13157" width="1.42578125" style="589" customWidth="1"/>
    <col min="13158" max="13158" width="11.28515625" style="589" bestFit="1" customWidth="1"/>
    <col min="13159" max="13312" width="1.42578125" style="589"/>
    <col min="13313" max="13342" width="1.42578125" style="589" customWidth="1"/>
    <col min="13343" max="13343" width="0.42578125" style="589" customWidth="1"/>
    <col min="13344" max="13346" width="1.42578125" style="589" customWidth="1"/>
    <col min="13347" max="13355" width="1.140625" style="589" customWidth="1"/>
    <col min="13356" max="13366" width="1" style="589" customWidth="1"/>
    <col min="13367" max="13374" width="1.28515625" style="589" customWidth="1"/>
    <col min="13375" max="13382" width="1.42578125" style="589" customWidth="1"/>
    <col min="13383" max="13389" width="1" style="589" customWidth="1"/>
    <col min="13390" max="13390" width="2.5703125" style="589" customWidth="1"/>
    <col min="13391" max="13397" width="1.42578125" style="589" customWidth="1"/>
    <col min="13398" max="13398" width="2.28515625" style="589" customWidth="1"/>
    <col min="13399" max="13404" width="1.42578125" style="589" customWidth="1"/>
    <col min="13405" max="13405" width="1.7109375" style="589" customWidth="1"/>
    <col min="13406" max="13406" width="2.140625" style="589" customWidth="1"/>
    <col min="13407" max="13413" width="1.42578125" style="589" customWidth="1"/>
    <col min="13414" max="13414" width="11.28515625" style="589" bestFit="1" customWidth="1"/>
    <col min="13415" max="13568" width="1.42578125" style="589"/>
    <col min="13569" max="13598" width="1.42578125" style="589" customWidth="1"/>
    <col min="13599" max="13599" width="0.42578125" style="589" customWidth="1"/>
    <col min="13600" max="13602" width="1.42578125" style="589" customWidth="1"/>
    <col min="13603" max="13611" width="1.140625" style="589" customWidth="1"/>
    <col min="13612" max="13622" width="1" style="589" customWidth="1"/>
    <col min="13623" max="13630" width="1.28515625" style="589" customWidth="1"/>
    <col min="13631" max="13638" width="1.42578125" style="589" customWidth="1"/>
    <col min="13639" max="13645" width="1" style="589" customWidth="1"/>
    <col min="13646" max="13646" width="2.5703125" style="589" customWidth="1"/>
    <col min="13647" max="13653" width="1.42578125" style="589" customWidth="1"/>
    <col min="13654" max="13654" width="2.28515625" style="589" customWidth="1"/>
    <col min="13655" max="13660" width="1.42578125" style="589" customWidth="1"/>
    <col min="13661" max="13661" width="1.7109375" style="589" customWidth="1"/>
    <col min="13662" max="13662" width="2.140625" style="589" customWidth="1"/>
    <col min="13663" max="13669" width="1.42578125" style="589" customWidth="1"/>
    <col min="13670" max="13670" width="11.28515625" style="589" bestFit="1" customWidth="1"/>
    <col min="13671" max="13824" width="1.42578125" style="589"/>
    <col min="13825" max="13854" width="1.42578125" style="589" customWidth="1"/>
    <col min="13855" max="13855" width="0.42578125" style="589" customWidth="1"/>
    <col min="13856" max="13858" width="1.42578125" style="589" customWidth="1"/>
    <col min="13859" max="13867" width="1.140625" style="589" customWidth="1"/>
    <col min="13868" max="13878" width="1" style="589" customWidth="1"/>
    <col min="13879" max="13886" width="1.28515625" style="589" customWidth="1"/>
    <col min="13887" max="13894" width="1.42578125" style="589" customWidth="1"/>
    <col min="13895" max="13901" width="1" style="589" customWidth="1"/>
    <col min="13902" max="13902" width="2.5703125" style="589" customWidth="1"/>
    <col min="13903" max="13909" width="1.42578125" style="589" customWidth="1"/>
    <col min="13910" max="13910" width="2.28515625" style="589" customWidth="1"/>
    <col min="13911" max="13916" width="1.42578125" style="589" customWidth="1"/>
    <col min="13917" max="13917" width="1.7109375" style="589" customWidth="1"/>
    <col min="13918" max="13918" width="2.140625" style="589" customWidth="1"/>
    <col min="13919" max="13925" width="1.42578125" style="589" customWidth="1"/>
    <col min="13926" max="13926" width="11.28515625" style="589" bestFit="1" customWidth="1"/>
    <col min="13927" max="14080" width="1.42578125" style="589"/>
    <col min="14081" max="14110" width="1.42578125" style="589" customWidth="1"/>
    <col min="14111" max="14111" width="0.42578125" style="589" customWidth="1"/>
    <col min="14112" max="14114" width="1.42578125" style="589" customWidth="1"/>
    <col min="14115" max="14123" width="1.140625" style="589" customWidth="1"/>
    <col min="14124" max="14134" width="1" style="589" customWidth="1"/>
    <col min="14135" max="14142" width="1.28515625" style="589" customWidth="1"/>
    <col min="14143" max="14150" width="1.42578125" style="589" customWidth="1"/>
    <col min="14151" max="14157" width="1" style="589" customWidth="1"/>
    <col min="14158" max="14158" width="2.5703125" style="589" customWidth="1"/>
    <col min="14159" max="14165" width="1.42578125" style="589" customWidth="1"/>
    <col min="14166" max="14166" width="2.28515625" style="589" customWidth="1"/>
    <col min="14167" max="14172" width="1.42578125" style="589" customWidth="1"/>
    <col min="14173" max="14173" width="1.7109375" style="589" customWidth="1"/>
    <col min="14174" max="14174" width="2.140625" style="589" customWidth="1"/>
    <col min="14175" max="14181" width="1.42578125" style="589" customWidth="1"/>
    <col min="14182" max="14182" width="11.28515625" style="589" bestFit="1" customWidth="1"/>
    <col min="14183" max="14336" width="1.42578125" style="589"/>
    <col min="14337" max="14366" width="1.42578125" style="589" customWidth="1"/>
    <col min="14367" max="14367" width="0.42578125" style="589" customWidth="1"/>
    <col min="14368" max="14370" width="1.42578125" style="589" customWidth="1"/>
    <col min="14371" max="14379" width="1.140625" style="589" customWidth="1"/>
    <col min="14380" max="14390" width="1" style="589" customWidth="1"/>
    <col min="14391" max="14398" width="1.28515625" style="589" customWidth="1"/>
    <col min="14399" max="14406" width="1.42578125" style="589" customWidth="1"/>
    <col min="14407" max="14413" width="1" style="589" customWidth="1"/>
    <col min="14414" max="14414" width="2.5703125" style="589" customWidth="1"/>
    <col min="14415" max="14421" width="1.42578125" style="589" customWidth="1"/>
    <col min="14422" max="14422" width="2.28515625" style="589" customWidth="1"/>
    <col min="14423" max="14428" width="1.42578125" style="589" customWidth="1"/>
    <col min="14429" max="14429" width="1.7109375" style="589" customWidth="1"/>
    <col min="14430" max="14430" width="2.140625" style="589" customWidth="1"/>
    <col min="14431" max="14437" width="1.42578125" style="589" customWidth="1"/>
    <col min="14438" max="14438" width="11.28515625" style="589" bestFit="1" customWidth="1"/>
    <col min="14439" max="14592" width="1.42578125" style="589"/>
    <col min="14593" max="14622" width="1.42578125" style="589" customWidth="1"/>
    <col min="14623" max="14623" width="0.42578125" style="589" customWidth="1"/>
    <col min="14624" max="14626" width="1.42578125" style="589" customWidth="1"/>
    <col min="14627" max="14635" width="1.140625" style="589" customWidth="1"/>
    <col min="14636" max="14646" width="1" style="589" customWidth="1"/>
    <col min="14647" max="14654" width="1.28515625" style="589" customWidth="1"/>
    <col min="14655" max="14662" width="1.42578125" style="589" customWidth="1"/>
    <col min="14663" max="14669" width="1" style="589" customWidth="1"/>
    <col min="14670" max="14670" width="2.5703125" style="589" customWidth="1"/>
    <col min="14671" max="14677" width="1.42578125" style="589" customWidth="1"/>
    <col min="14678" max="14678" width="2.28515625" style="589" customWidth="1"/>
    <col min="14679" max="14684" width="1.42578125" style="589" customWidth="1"/>
    <col min="14685" max="14685" width="1.7109375" style="589" customWidth="1"/>
    <col min="14686" max="14686" width="2.140625" style="589" customWidth="1"/>
    <col min="14687" max="14693" width="1.42578125" style="589" customWidth="1"/>
    <col min="14694" max="14694" width="11.28515625" style="589" bestFit="1" customWidth="1"/>
    <col min="14695" max="14848" width="1.42578125" style="589"/>
    <col min="14849" max="14878" width="1.42578125" style="589" customWidth="1"/>
    <col min="14879" max="14879" width="0.42578125" style="589" customWidth="1"/>
    <col min="14880" max="14882" width="1.42578125" style="589" customWidth="1"/>
    <col min="14883" max="14891" width="1.140625" style="589" customWidth="1"/>
    <col min="14892" max="14902" width="1" style="589" customWidth="1"/>
    <col min="14903" max="14910" width="1.28515625" style="589" customWidth="1"/>
    <col min="14911" max="14918" width="1.42578125" style="589" customWidth="1"/>
    <col min="14919" max="14925" width="1" style="589" customWidth="1"/>
    <col min="14926" max="14926" width="2.5703125" style="589" customWidth="1"/>
    <col min="14927" max="14933" width="1.42578125" style="589" customWidth="1"/>
    <col min="14934" max="14934" width="2.28515625" style="589" customWidth="1"/>
    <col min="14935" max="14940" width="1.42578125" style="589" customWidth="1"/>
    <col min="14941" max="14941" width="1.7109375" style="589" customWidth="1"/>
    <col min="14942" max="14942" width="2.140625" style="589" customWidth="1"/>
    <col min="14943" max="14949" width="1.42578125" style="589" customWidth="1"/>
    <col min="14950" max="14950" width="11.28515625" style="589" bestFit="1" customWidth="1"/>
    <col min="14951" max="15104" width="1.42578125" style="589"/>
    <col min="15105" max="15134" width="1.42578125" style="589" customWidth="1"/>
    <col min="15135" max="15135" width="0.42578125" style="589" customWidth="1"/>
    <col min="15136" max="15138" width="1.42578125" style="589" customWidth="1"/>
    <col min="15139" max="15147" width="1.140625" style="589" customWidth="1"/>
    <col min="15148" max="15158" width="1" style="589" customWidth="1"/>
    <col min="15159" max="15166" width="1.28515625" style="589" customWidth="1"/>
    <col min="15167" max="15174" width="1.42578125" style="589" customWidth="1"/>
    <col min="15175" max="15181" width="1" style="589" customWidth="1"/>
    <col min="15182" max="15182" width="2.5703125" style="589" customWidth="1"/>
    <col min="15183" max="15189" width="1.42578125" style="589" customWidth="1"/>
    <col min="15190" max="15190" width="2.28515625" style="589" customWidth="1"/>
    <col min="15191" max="15196" width="1.42578125" style="589" customWidth="1"/>
    <col min="15197" max="15197" width="1.7109375" style="589" customWidth="1"/>
    <col min="15198" max="15198" width="2.140625" style="589" customWidth="1"/>
    <col min="15199" max="15205" width="1.42578125" style="589" customWidth="1"/>
    <col min="15206" max="15206" width="11.28515625" style="589" bestFit="1" customWidth="1"/>
    <col min="15207" max="15360" width="1.42578125" style="589"/>
    <col min="15361" max="15390" width="1.42578125" style="589" customWidth="1"/>
    <col min="15391" max="15391" width="0.42578125" style="589" customWidth="1"/>
    <col min="15392" max="15394" width="1.42578125" style="589" customWidth="1"/>
    <col min="15395" max="15403" width="1.140625" style="589" customWidth="1"/>
    <col min="15404" max="15414" width="1" style="589" customWidth="1"/>
    <col min="15415" max="15422" width="1.28515625" style="589" customWidth="1"/>
    <col min="15423" max="15430" width="1.42578125" style="589" customWidth="1"/>
    <col min="15431" max="15437" width="1" style="589" customWidth="1"/>
    <col min="15438" max="15438" width="2.5703125" style="589" customWidth="1"/>
    <col min="15439" max="15445" width="1.42578125" style="589" customWidth="1"/>
    <col min="15446" max="15446" width="2.28515625" style="589" customWidth="1"/>
    <col min="15447" max="15452" width="1.42578125" style="589" customWidth="1"/>
    <col min="15453" max="15453" width="1.7109375" style="589" customWidth="1"/>
    <col min="15454" max="15454" width="2.140625" style="589" customWidth="1"/>
    <col min="15455" max="15461" width="1.42578125" style="589" customWidth="1"/>
    <col min="15462" max="15462" width="11.28515625" style="589" bestFit="1" customWidth="1"/>
    <col min="15463" max="15616" width="1.42578125" style="589"/>
    <col min="15617" max="15646" width="1.42578125" style="589" customWidth="1"/>
    <col min="15647" max="15647" width="0.42578125" style="589" customWidth="1"/>
    <col min="15648" max="15650" width="1.42578125" style="589" customWidth="1"/>
    <col min="15651" max="15659" width="1.140625" style="589" customWidth="1"/>
    <col min="15660" max="15670" width="1" style="589" customWidth="1"/>
    <col min="15671" max="15678" width="1.28515625" style="589" customWidth="1"/>
    <col min="15679" max="15686" width="1.42578125" style="589" customWidth="1"/>
    <col min="15687" max="15693" width="1" style="589" customWidth="1"/>
    <col min="15694" max="15694" width="2.5703125" style="589" customWidth="1"/>
    <col min="15695" max="15701" width="1.42578125" style="589" customWidth="1"/>
    <col min="15702" max="15702" width="2.28515625" style="589" customWidth="1"/>
    <col min="15703" max="15708" width="1.42578125" style="589" customWidth="1"/>
    <col min="15709" max="15709" width="1.7109375" style="589" customWidth="1"/>
    <col min="15710" max="15710" width="2.140625" style="589" customWidth="1"/>
    <col min="15711" max="15717" width="1.42578125" style="589" customWidth="1"/>
    <col min="15718" max="15718" width="11.28515625" style="589" bestFit="1" customWidth="1"/>
    <col min="15719" max="15872" width="1.42578125" style="589"/>
    <col min="15873" max="15902" width="1.42578125" style="589" customWidth="1"/>
    <col min="15903" max="15903" width="0.42578125" style="589" customWidth="1"/>
    <col min="15904" max="15906" width="1.42578125" style="589" customWidth="1"/>
    <col min="15907" max="15915" width="1.140625" style="589" customWidth="1"/>
    <col min="15916" max="15926" width="1" style="589" customWidth="1"/>
    <col min="15927" max="15934" width="1.28515625" style="589" customWidth="1"/>
    <col min="15935" max="15942" width="1.42578125" style="589" customWidth="1"/>
    <col min="15943" max="15949" width="1" style="589" customWidth="1"/>
    <col min="15950" max="15950" width="2.5703125" style="589" customWidth="1"/>
    <col min="15951" max="15957" width="1.42578125" style="589" customWidth="1"/>
    <col min="15958" max="15958" width="2.28515625" style="589" customWidth="1"/>
    <col min="15959" max="15964" width="1.42578125" style="589" customWidth="1"/>
    <col min="15965" max="15965" width="1.7109375" style="589" customWidth="1"/>
    <col min="15966" max="15966" width="2.140625" style="589" customWidth="1"/>
    <col min="15967" max="15973" width="1.42578125" style="589" customWidth="1"/>
    <col min="15974" max="15974" width="11.28515625" style="589" bestFit="1" customWidth="1"/>
    <col min="15975" max="16128" width="1.42578125" style="589"/>
    <col min="16129" max="16158" width="1.42578125" style="589" customWidth="1"/>
    <col min="16159" max="16159" width="0.42578125" style="589" customWidth="1"/>
    <col min="16160" max="16162" width="1.42578125" style="589" customWidth="1"/>
    <col min="16163" max="16171" width="1.140625" style="589" customWidth="1"/>
    <col min="16172" max="16182" width="1" style="589" customWidth="1"/>
    <col min="16183" max="16190" width="1.28515625" style="589" customWidth="1"/>
    <col min="16191" max="16198" width="1.42578125" style="589" customWidth="1"/>
    <col min="16199" max="16205" width="1" style="589" customWidth="1"/>
    <col min="16206" max="16206" width="2.5703125" style="589" customWidth="1"/>
    <col min="16207" max="16213" width="1.42578125" style="589" customWidth="1"/>
    <col min="16214" max="16214" width="2.28515625" style="589" customWidth="1"/>
    <col min="16215" max="16220" width="1.42578125" style="589" customWidth="1"/>
    <col min="16221" max="16221" width="1.7109375" style="589" customWidth="1"/>
    <col min="16222" max="16222" width="2.140625" style="589" customWidth="1"/>
    <col min="16223" max="16229" width="1.42578125" style="589" customWidth="1"/>
    <col min="16230" max="16230" width="11.28515625" style="589" bestFit="1" customWidth="1"/>
    <col min="16231" max="16384" width="1.42578125" style="589"/>
  </cols>
  <sheetData>
    <row r="1" spans="1:104">
      <c r="C1" s="1109"/>
      <c r="D1" s="1109"/>
      <c r="E1" s="1109"/>
      <c r="F1" s="1109"/>
      <c r="G1" s="1109"/>
      <c r="H1" s="1109"/>
      <c r="I1" s="1109"/>
      <c r="J1" s="1109"/>
      <c r="K1" s="1109"/>
      <c r="L1" s="1109"/>
      <c r="M1" s="1109"/>
      <c r="N1" s="1109"/>
      <c r="O1" s="1109"/>
      <c r="P1" s="1109"/>
      <c r="Q1" s="1109"/>
      <c r="R1" s="1109"/>
      <c r="S1" s="1109"/>
      <c r="T1" s="1109"/>
      <c r="U1" s="1109"/>
      <c r="V1" s="1109"/>
      <c r="W1" s="1109"/>
      <c r="X1" s="1109"/>
      <c r="Y1" s="1109"/>
      <c r="Z1" s="1109"/>
      <c r="AA1" s="1109"/>
      <c r="AB1" s="1109"/>
      <c r="AC1" s="1109"/>
      <c r="AD1" s="1109"/>
      <c r="AE1" s="1109"/>
      <c r="AF1" s="1109"/>
      <c r="AG1" s="1109"/>
      <c r="AH1" s="1109"/>
      <c r="AI1" s="1109"/>
      <c r="AJ1" s="1109"/>
      <c r="AK1" s="1109"/>
      <c r="AL1" s="1109"/>
      <c r="AM1" s="1109"/>
      <c r="AN1" s="1109"/>
      <c r="AO1" s="1109"/>
      <c r="AP1" s="1109"/>
      <c r="AQ1" s="1109"/>
      <c r="AR1" s="1109"/>
      <c r="AS1" s="1109"/>
      <c r="AT1" s="1109"/>
      <c r="AU1" s="1109"/>
      <c r="AV1" s="1109"/>
      <c r="AW1" s="1109"/>
      <c r="CW1" s="591" t="s">
        <v>89</v>
      </c>
    </row>
    <row r="2" spans="1:104">
      <c r="C2" s="1110" t="s">
        <v>90</v>
      </c>
      <c r="D2" s="1110"/>
      <c r="E2" s="1110"/>
      <c r="F2" s="1110"/>
      <c r="G2" s="1110"/>
      <c r="H2" s="1110"/>
      <c r="I2" s="1110"/>
      <c r="J2" s="1110"/>
      <c r="K2" s="1110"/>
      <c r="L2" s="1110"/>
      <c r="M2" s="1110"/>
      <c r="N2" s="1110"/>
      <c r="O2" s="1110"/>
      <c r="P2" s="1110"/>
      <c r="Q2" s="1110"/>
      <c r="R2" s="1110"/>
      <c r="S2" s="1110"/>
      <c r="T2" s="1110"/>
      <c r="CW2" s="27" t="s">
        <v>91</v>
      </c>
    </row>
    <row r="3" spans="1:104">
      <c r="C3" s="28" t="s">
        <v>92</v>
      </c>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CW3" s="27" t="s">
        <v>93</v>
      </c>
    </row>
    <row r="4" spans="1:104">
      <c r="C4" s="28" t="s">
        <v>94</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CW4" s="27"/>
    </row>
    <row r="5" spans="1:104" s="30" customFormat="1" ht="13.5" thickBot="1">
      <c r="C5" s="595"/>
      <c r="D5" s="595"/>
      <c r="E5" s="595"/>
      <c r="F5" s="595"/>
      <c r="G5" s="595"/>
      <c r="H5" s="595"/>
      <c r="I5" s="595"/>
      <c r="J5" s="595"/>
      <c r="K5" s="595"/>
      <c r="L5" s="595"/>
      <c r="M5" s="595"/>
      <c r="N5" s="595"/>
      <c r="O5" s="595"/>
      <c r="P5" s="595"/>
      <c r="Q5" s="595"/>
      <c r="T5" s="1111" t="s">
        <v>95</v>
      </c>
      <c r="U5" s="1111"/>
      <c r="V5" s="1111"/>
      <c r="W5" s="1111"/>
      <c r="X5" s="1111"/>
      <c r="Y5" s="1111"/>
      <c r="Z5" s="1111"/>
      <c r="AA5" s="1111"/>
      <c r="AB5" s="1111"/>
      <c r="AC5" s="1111"/>
      <c r="AD5" s="1111"/>
      <c r="AE5" s="1111"/>
      <c r="AF5" s="1111"/>
      <c r="AG5" s="1111"/>
      <c r="AH5" s="1111"/>
      <c r="AI5" s="1111"/>
      <c r="AJ5" s="1111"/>
      <c r="CG5" s="1112" t="s">
        <v>96</v>
      </c>
      <c r="CH5" s="1113"/>
      <c r="CI5" s="1113"/>
      <c r="CJ5" s="1113"/>
      <c r="CK5" s="1113"/>
      <c r="CL5" s="1113"/>
      <c r="CM5" s="1113"/>
      <c r="CN5" s="1113"/>
      <c r="CO5" s="1113"/>
      <c r="CP5" s="1113"/>
      <c r="CQ5" s="1113"/>
      <c r="CR5" s="1113"/>
      <c r="CS5" s="1113"/>
      <c r="CT5" s="1113"/>
      <c r="CU5" s="1113"/>
      <c r="CV5" s="1113"/>
      <c r="CW5" s="1114"/>
    </row>
    <row r="6" spans="1:104" s="30" customFormat="1">
      <c r="C6" s="1115" t="s">
        <v>46</v>
      </c>
      <c r="D6" s="1115"/>
      <c r="E6" s="1115"/>
      <c r="F6" s="1115"/>
      <c r="G6" s="1115"/>
      <c r="H6" s="1115"/>
      <c r="I6" s="1115"/>
      <c r="J6" s="1115"/>
      <c r="K6" s="1115"/>
      <c r="L6" s="1115"/>
      <c r="M6" s="1115"/>
      <c r="N6" s="1115"/>
      <c r="O6" s="1115"/>
      <c r="P6" s="1115"/>
      <c r="Q6" s="1115"/>
      <c r="T6" s="1115" t="s">
        <v>97</v>
      </c>
      <c r="U6" s="1115"/>
      <c r="V6" s="1115"/>
      <c r="W6" s="1115"/>
      <c r="X6" s="1115"/>
      <c r="Y6" s="1115"/>
      <c r="Z6" s="1115"/>
      <c r="AA6" s="1115"/>
      <c r="AB6" s="1115"/>
      <c r="AC6" s="1115"/>
      <c r="AD6" s="1115"/>
      <c r="AE6" s="1115"/>
      <c r="AF6" s="1115"/>
      <c r="AG6" s="1115"/>
      <c r="AH6" s="1115"/>
      <c r="AI6" s="1115"/>
      <c r="AJ6" s="1115"/>
      <c r="CD6" s="31" t="s">
        <v>98</v>
      </c>
      <c r="CE6" s="31"/>
      <c r="CG6" s="1116" t="s">
        <v>99</v>
      </c>
      <c r="CH6" s="1117"/>
      <c r="CI6" s="1117"/>
      <c r="CJ6" s="1117"/>
      <c r="CK6" s="1117"/>
      <c r="CL6" s="1117"/>
      <c r="CM6" s="1117"/>
      <c r="CN6" s="1117"/>
      <c r="CO6" s="1117"/>
      <c r="CP6" s="1117"/>
      <c r="CQ6" s="1117"/>
      <c r="CR6" s="1117"/>
      <c r="CS6" s="1117"/>
      <c r="CT6" s="1117"/>
      <c r="CU6" s="1117"/>
      <c r="CV6" s="1117"/>
      <c r="CW6" s="1118"/>
    </row>
    <row r="7" spans="1:104" s="30" customFormat="1" ht="13.5" thickBot="1">
      <c r="A7" s="1096" t="s">
        <v>490</v>
      </c>
      <c r="B7" s="1097"/>
      <c r="C7" s="1097"/>
      <c r="D7" s="1097"/>
      <c r="E7" s="1097"/>
      <c r="F7" s="1097"/>
      <c r="G7" s="1097"/>
      <c r="H7" s="1097"/>
      <c r="I7" s="1097"/>
      <c r="J7" s="1097"/>
      <c r="K7" s="1097"/>
      <c r="L7" s="1097"/>
      <c r="M7" s="1097"/>
      <c r="N7" s="1097"/>
      <c r="O7" s="1097"/>
      <c r="P7" s="1097"/>
      <c r="Q7" s="1097"/>
      <c r="R7" s="1097"/>
      <c r="S7" s="1097"/>
      <c r="T7" s="1097"/>
      <c r="U7" s="1097"/>
      <c r="V7" s="1097"/>
      <c r="W7" s="1097"/>
      <c r="X7" s="1097"/>
      <c r="Y7" s="1097"/>
      <c r="Z7" s="1097"/>
      <c r="AA7" s="1097"/>
      <c r="AB7" s="1097"/>
      <c r="AC7" s="1097"/>
      <c r="AD7" s="1097"/>
      <c r="AE7" s="1097"/>
      <c r="AF7" s="1097"/>
      <c r="AG7" s="1097"/>
      <c r="AH7" s="1097"/>
      <c r="AI7" s="1097"/>
      <c r="AJ7" s="1097"/>
      <c r="AK7" s="1097"/>
      <c r="AL7" s="1097"/>
      <c r="AM7" s="1097"/>
      <c r="AN7" s="1097"/>
      <c r="AO7" s="1097"/>
      <c r="AP7" s="1097"/>
      <c r="AQ7" s="1097"/>
      <c r="AR7" s="1097"/>
      <c r="AS7" s="1097"/>
      <c r="AT7" s="1097"/>
      <c r="AU7" s="1097"/>
      <c r="AV7" s="1097"/>
      <c r="AW7" s="1097"/>
      <c r="AX7" s="1097"/>
      <c r="AY7" s="1097"/>
      <c r="AZ7" s="1097"/>
      <c r="BA7" s="1097"/>
      <c r="BB7" s="1097"/>
      <c r="BC7" s="1097"/>
      <c r="BD7" s="1097"/>
      <c r="BE7" s="1097"/>
      <c r="BF7" s="1097"/>
      <c r="BG7" s="1097"/>
      <c r="BH7" s="1097"/>
      <c r="BI7" s="1097"/>
      <c r="BJ7" s="1097"/>
      <c r="BK7" s="1097"/>
      <c r="BL7" s="1097"/>
      <c r="BM7" s="1097"/>
      <c r="BN7" s="1097"/>
      <c r="BO7" s="1097"/>
      <c r="BP7" s="1097"/>
      <c r="BQ7" s="1097"/>
      <c r="BR7" s="1097"/>
      <c r="BS7" s="1097"/>
      <c r="BT7" s="1097"/>
      <c r="BU7" s="1097"/>
      <c r="BV7" s="1097"/>
      <c r="CD7" s="31" t="s">
        <v>100</v>
      </c>
      <c r="CE7" s="31"/>
      <c r="CG7" s="1098"/>
      <c r="CH7" s="1099"/>
      <c r="CI7" s="1099"/>
      <c r="CJ7" s="1099"/>
      <c r="CK7" s="1099"/>
      <c r="CL7" s="1099"/>
      <c r="CM7" s="1099"/>
      <c r="CN7" s="1099"/>
      <c r="CO7" s="1099"/>
      <c r="CP7" s="1099"/>
      <c r="CQ7" s="1099"/>
      <c r="CR7" s="1099"/>
      <c r="CS7" s="1099"/>
      <c r="CT7" s="1099"/>
      <c r="CU7" s="1099"/>
      <c r="CV7" s="1099"/>
      <c r="CW7" s="1100"/>
    </row>
    <row r="8" spans="1:104">
      <c r="A8" s="1101" t="s">
        <v>101</v>
      </c>
      <c r="B8" s="1101"/>
      <c r="C8" s="1101"/>
      <c r="D8" s="1101"/>
      <c r="E8" s="1101"/>
      <c r="F8" s="1101"/>
      <c r="G8" s="1101"/>
      <c r="H8" s="1101"/>
      <c r="I8" s="1101"/>
      <c r="J8" s="1101"/>
      <c r="K8" s="1101"/>
      <c r="L8" s="1101"/>
      <c r="M8" s="1101"/>
      <c r="N8" s="1101"/>
      <c r="O8" s="1101"/>
      <c r="P8" s="1101"/>
      <c r="Q8" s="1101"/>
      <c r="R8" s="1101"/>
      <c r="S8" s="1101"/>
      <c r="T8" s="1101"/>
      <c r="U8" s="1101"/>
      <c r="V8" s="1101"/>
      <c r="W8" s="1101"/>
      <c r="X8" s="1101"/>
      <c r="Y8" s="1101"/>
      <c r="Z8" s="1101"/>
      <c r="AA8" s="1101"/>
      <c r="AB8" s="1101"/>
      <c r="AC8" s="1101"/>
      <c r="AD8" s="1101"/>
      <c r="AE8" s="1101"/>
      <c r="AF8" s="1101"/>
      <c r="AG8" s="1101"/>
      <c r="AH8" s="1101"/>
      <c r="AI8" s="1101"/>
      <c r="AJ8" s="1101"/>
      <c r="AK8" s="1101"/>
      <c r="AL8" s="1101"/>
      <c r="AM8" s="1101"/>
      <c r="AN8" s="1101"/>
      <c r="AO8" s="1101"/>
      <c r="AP8" s="1101"/>
      <c r="AQ8" s="1101"/>
      <c r="AR8" s="1101"/>
      <c r="AS8" s="1101"/>
      <c r="AT8" s="1101"/>
      <c r="AU8" s="1101"/>
      <c r="AV8" s="1101"/>
      <c r="AW8" s="1101"/>
      <c r="AX8" s="1101"/>
      <c r="AY8" s="1101"/>
      <c r="AZ8" s="1101"/>
      <c r="BA8" s="1101"/>
      <c r="BB8" s="1101"/>
      <c r="BC8" s="1101"/>
      <c r="BD8" s="1101"/>
      <c r="BE8" s="1101"/>
      <c r="BF8" s="1101"/>
      <c r="BG8" s="1101"/>
      <c r="BH8" s="1101"/>
      <c r="BI8" s="1101"/>
      <c r="BJ8" s="1101"/>
      <c r="BK8" s="1101"/>
      <c r="BL8" s="1101"/>
      <c r="BM8" s="1101"/>
      <c r="BN8" s="1101"/>
      <c r="BO8" s="1101"/>
      <c r="BP8" s="1101"/>
      <c r="BQ8" s="1101"/>
      <c r="BR8" s="1101"/>
      <c r="BS8" s="1101"/>
      <c r="BT8" s="1101"/>
      <c r="BU8" s="1101"/>
      <c r="BV8" s="1101"/>
      <c r="CD8" s="27"/>
      <c r="CE8" s="27"/>
      <c r="CG8" s="587"/>
      <c r="CH8" s="587"/>
      <c r="CI8" s="587"/>
      <c r="CJ8" s="587"/>
      <c r="CK8" s="587"/>
      <c r="CL8" s="587"/>
      <c r="CM8" s="587"/>
      <c r="CN8" s="587"/>
      <c r="CO8" s="587"/>
      <c r="CP8" s="587"/>
      <c r="CQ8" s="587"/>
      <c r="CR8" s="587"/>
      <c r="CS8" s="587"/>
      <c r="CT8" s="587"/>
      <c r="CU8" s="587"/>
      <c r="CV8" s="587"/>
      <c r="CW8" s="587"/>
    </row>
    <row r="9" spans="1:104">
      <c r="A9" s="590"/>
      <c r="B9" s="590"/>
      <c r="C9" s="590"/>
      <c r="D9" s="590"/>
      <c r="E9" s="590"/>
      <c r="F9" s="590"/>
      <c r="G9" s="590"/>
      <c r="H9" s="590"/>
      <c r="I9" s="590"/>
      <c r="J9" s="590"/>
      <c r="K9" s="590"/>
      <c r="L9" s="590"/>
      <c r="M9" s="590"/>
      <c r="N9" s="590"/>
      <c r="O9" s="590"/>
      <c r="P9" s="590"/>
      <c r="Q9" s="590"/>
      <c r="R9" s="590"/>
      <c r="S9" s="590"/>
      <c r="T9" s="590"/>
      <c r="U9" s="590"/>
      <c r="V9" s="590"/>
      <c r="W9" s="590"/>
      <c r="X9" s="590"/>
      <c r="Y9" s="590"/>
      <c r="Z9" s="590"/>
      <c r="AA9" s="590"/>
      <c r="AB9" s="590"/>
      <c r="AC9" s="590"/>
      <c r="AD9" s="590"/>
      <c r="AE9" s="590"/>
      <c r="AF9" s="590"/>
      <c r="AG9" s="590"/>
      <c r="AH9" s="590"/>
      <c r="AI9" s="590"/>
      <c r="AJ9" s="590"/>
      <c r="AK9" s="590"/>
      <c r="AL9" s="590"/>
      <c r="AM9" s="590"/>
      <c r="AN9" s="590"/>
      <c r="AO9" s="590"/>
      <c r="AP9" s="590"/>
      <c r="AQ9" s="590"/>
      <c r="AR9" s="590"/>
      <c r="AS9" s="590"/>
      <c r="AT9" s="590"/>
      <c r="AU9" s="590"/>
      <c r="AV9" s="590"/>
      <c r="AW9" s="590"/>
      <c r="AX9" s="590"/>
      <c r="AY9" s="590"/>
      <c r="AZ9" s="590"/>
      <c r="BA9" s="590"/>
      <c r="BB9" s="590"/>
      <c r="BC9" s="590"/>
      <c r="BD9" s="590"/>
      <c r="BE9" s="590"/>
      <c r="BF9" s="590"/>
      <c r="BG9" s="590"/>
      <c r="BH9" s="590"/>
      <c r="BI9" s="590"/>
      <c r="BJ9" s="590"/>
      <c r="BK9" s="590"/>
      <c r="BL9" s="590"/>
      <c r="BM9" s="590"/>
      <c r="BN9" s="590"/>
      <c r="BO9" s="590"/>
      <c r="BP9" s="590"/>
      <c r="BQ9" s="590"/>
      <c r="BR9" s="590"/>
      <c r="BS9" s="590"/>
      <c r="BT9" s="590"/>
      <c r="BU9" s="590"/>
      <c r="BV9" s="590"/>
      <c r="CD9" s="27"/>
      <c r="CE9" s="27"/>
      <c r="CG9" s="587"/>
      <c r="CH9" s="587"/>
      <c r="CI9" s="587"/>
      <c r="CJ9" s="587"/>
      <c r="CK9" s="587"/>
      <c r="CL9" s="587"/>
      <c r="CM9" s="587"/>
      <c r="CN9" s="587"/>
      <c r="CO9" s="587"/>
      <c r="CP9" s="587"/>
      <c r="CQ9" s="587"/>
      <c r="CR9" s="587"/>
      <c r="CS9" s="587"/>
      <c r="CT9" s="587"/>
      <c r="CU9" s="587"/>
      <c r="CV9" s="587"/>
      <c r="CW9" s="587"/>
    </row>
    <row r="10" spans="1:104" ht="13.5" customHeight="1" thickBot="1">
      <c r="L10" s="1102" t="s">
        <v>102</v>
      </c>
      <c r="M10" s="1102"/>
      <c r="N10" s="1102"/>
      <c r="O10" s="1102"/>
      <c r="P10" s="1102"/>
      <c r="Q10" s="1102"/>
      <c r="R10" s="1102"/>
      <c r="S10" s="1102"/>
      <c r="T10" s="1102"/>
      <c r="U10" s="1102"/>
      <c r="V10" s="1102"/>
      <c r="W10" s="1102"/>
      <c r="X10" s="1102"/>
      <c r="Y10" s="1102"/>
      <c r="Z10" s="1102"/>
      <c r="AA10" s="1102"/>
      <c r="AB10" s="1102"/>
      <c r="AC10" s="1102"/>
      <c r="AD10" s="1102"/>
      <c r="AE10" s="1102"/>
      <c r="AF10" s="1102"/>
      <c r="AG10" s="1102"/>
      <c r="AH10" s="1102"/>
      <c r="AJ10" s="1103" t="s">
        <v>103</v>
      </c>
      <c r="AK10" s="1104"/>
      <c r="AL10" s="1104"/>
      <c r="AM10" s="1104"/>
      <c r="AN10" s="1104"/>
      <c r="AO10" s="1104"/>
      <c r="AP10" s="1104"/>
      <c r="AQ10" s="1104"/>
      <c r="AR10" s="1104"/>
      <c r="AS10" s="1104"/>
      <c r="AT10" s="1104"/>
      <c r="AU10" s="1104"/>
      <c r="AV10" s="1104"/>
      <c r="AW10" s="1105"/>
      <c r="AX10" s="1103" t="s">
        <v>104</v>
      </c>
      <c r="AY10" s="1104"/>
      <c r="AZ10" s="1104"/>
      <c r="BA10" s="1104"/>
      <c r="BB10" s="1104"/>
      <c r="BC10" s="1104"/>
      <c r="BD10" s="1104"/>
      <c r="BE10" s="1104"/>
      <c r="BF10" s="1104"/>
      <c r="BG10" s="1104"/>
      <c r="BH10" s="1104"/>
      <c r="BI10" s="1104"/>
      <c r="BJ10" s="1104"/>
      <c r="BK10" s="1105"/>
    </row>
    <row r="11" spans="1:104" ht="15.75" customHeight="1" thickBot="1">
      <c r="L11" s="1102"/>
      <c r="M11" s="1102"/>
      <c r="N11" s="1102"/>
      <c r="O11" s="1102"/>
      <c r="P11" s="1102"/>
      <c r="Q11" s="1102"/>
      <c r="R11" s="1102"/>
      <c r="S11" s="1102"/>
      <c r="T11" s="1102"/>
      <c r="U11" s="1102"/>
      <c r="V11" s="1102"/>
      <c r="W11" s="1102"/>
      <c r="X11" s="1102"/>
      <c r="Y11" s="1102"/>
      <c r="Z11" s="1102"/>
      <c r="AA11" s="1102"/>
      <c r="AB11" s="1102"/>
      <c r="AC11" s="1102"/>
      <c r="AD11" s="1102"/>
      <c r="AE11" s="1102"/>
      <c r="AF11" s="1102"/>
      <c r="AG11" s="1102"/>
      <c r="AH11" s="1102"/>
      <c r="AJ11" s="1106"/>
      <c r="AK11" s="1107"/>
      <c r="AL11" s="1107"/>
      <c r="AM11" s="1107"/>
      <c r="AN11" s="1107"/>
      <c r="AO11" s="1107"/>
      <c r="AP11" s="1107"/>
      <c r="AQ11" s="1107"/>
      <c r="AR11" s="1107"/>
      <c r="AS11" s="1107"/>
      <c r="AT11" s="1107"/>
      <c r="AU11" s="1107"/>
      <c r="AV11" s="1107"/>
      <c r="AW11" s="1107"/>
      <c r="AX11" s="1107"/>
      <c r="AY11" s="1107"/>
      <c r="AZ11" s="1107"/>
      <c r="BA11" s="1107"/>
      <c r="BB11" s="1107"/>
      <c r="BC11" s="1107"/>
      <c r="BD11" s="1107"/>
      <c r="BE11" s="1107"/>
      <c r="BF11" s="1107"/>
      <c r="BG11" s="1107"/>
      <c r="BH11" s="1107"/>
      <c r="BI11" s="1107"/>
      <c r="BJ11" s="1107"/>
      <c r="BK11" s="1108"/>
      <c r="BM11" s="29" t="s">
        <v>105</v>
      </c>
    </row>
    <row r="12" spans="1:104">
      <c r="BM12" s="29" t="s">
        <v>106</v>
      </c>
      <c r="CB12" s="27" t="s">
        <v>107</v>
      </c>
      <c r="CC12" s="1119"/>
      <c r="CD12" s="1119"/>
      <c r="CE12" s="32"/>
      <c r="CF12" s="33" t="s">
        <v>108</v>
      </c>
      <c r="CG12" s="1119"/>
      <c r="CH12" s="1119"/>
      <c r="CI12" s="1119"/>
      <c r="CJ12" s="1119"/>
      <c r="CK12" s="1119"/>
      <c r="CL12" s="1119"/>
      <c r="CM12" s="1119"/>
      <c r="CO12" s="592" t="s">
        <v>109</v>
      </c>
      <c r="CP12" s="1120"/>
      <c r="CQ12" s="1120"/>
      <c r="CT12" s="27" t="s">
        <v>110</v>
      </c>
      <c r="CU12" s="1119"/>
      <c r="CV12" s="1119"/>
      <c r="CW12" s="1119"/>
    </row>
    <row r="13" spans="1:104">
      <c r="N13" s="27" t="s">
        <v>111</v>
      </c>
      <c r="O13" s="1119" t="s">
        <v>491</v>
      </c>
      <c r="P13" s="1119"/>
      <c r="Q13" s="1119"/>
      <c r="R13" s="1119"/>
      <c r="S13" s="1119"/>
      <c r="T13" s="1119"/>
      <c r="U13" s="1119"/>
      <c r="V13" s="1119"/>
      <c r="W13" s="589" t="s">
        <v>112</v>
      </c>
      <c r="X13" s="27" t="s">
        <v>113</v>
      </c>
      <c r="Y13" s="1119" t="s">
        <v>457</v>
      </c>
      <c r="Z13" s="1119"/>
      <c r="AA13" s="1119"/>
      <c r="AB13" s="33" t="s">
        <v>108</v>
      </c>
      <c r="AC13" s="1119" t="s">
        <v>457</v>
      </c>
      <c r="AD13" s="1119"/>
      <c r="AE13" s="1119"/>
      <c r="AF13" s="1119"/>
      <c r="AG13" s="1119"/>
      <c r="AH13" s="1119"/>
      <c r="AI13" s="1119"/>
      <c r="AJ13" s="1119"/>
      <c r="AK13" s="1121" t="s">
        <v>491</v>
      </c>
      <c r="AL13" s="1122"/>
      <c r="AM13" s="1122"/>
      <c r="AN13" s="1122"/>
      <c r="AO13" s="1122"/>
      <c r="AP13" s="33" t="s">
        <v>114</v>
      </c>
      <c r="BM13" s="29" t="s">
        <v>115</v>
      </c>
      <c r="BX13" s="1123">
        <f>AR30</f>
        <v>9</v>
      </c>
      <c r="BY13" s="1123"/>
      <c r="BZ13" s="1123"/>
      <c r="CA13" s="1123"/>
      <c r="CB13" s="1123"/>
      <c r="CC13" s="1123"/>
      <c r="CD13" s="1123"/>
      <c r="CE13" s="1123"/>
      <c r="CF13" s="1123"/>
      <c r="CG13" s="1123"/>
      <c r="CH13" s="1123"/>
      <c r="CI13" s="1123"/>
      <c r="CJ13" s="1123"/>
      <c r="CK13" s="1123"/>
      <c r="CL13" s="1123"/>
      <c r="CM13" s="1123"/>
      <c r="CN13" s="1123"/>
      <c r="CO13" s="1123"/>
      <c r="CP13" s="1123"/>
      <c r="CQ13" s="1123"/>
      <c r="CR13" s="1123"/>
      <c r="CS13" s="33" t="s">
        <v>116</v>
      </c>
    </row>
    <row r="14" spans="1:104">
      <c r="V14" s="1124"/>
      <c r="W14" s="1124"/>
      <c r="X14" s="27"/>
      <c r="Y14" s="1119"/>
      <c r="Z14" s="1119"/>
      <c r="AA14" s="1119"/>
      <c r="AB14" s="33"/>
      <c r="AC14" s="1119"/>
      <c r="AD14" s="1119"/>
      <c r="AE14" s="1119"/>
      <c r="AF14" s="1119"/>
      <c r="AG14" s="1119"/>
      <c r="AH14" s="1119"/>
      <c r="AI14" s="1119"/>
      <c r="AJ14" s="1119"/>
      <c r="AK14" s="1121"/>
      <c r="AL14" s="1122"/>
      <c r="AM14" s="1122"/>
      <c r="AN14" s="1122"/>
      <c r="AO14" s="1122"/>
      <c r="AP14" s="33"/>
    </row>
    <row r="15" spans="1:104" s="30" customFormat="1" ht="19.5" customHeight="1">
      <c r="A15" s="1125" t="s">
        <v>117</v>
      </c>
      <c r="B15" s="1125"/>
      <c r="C15" s="1125"/>
      <c r="D15" s="1125"/>
      <c r="E15" s="1125"/>
      <c r="F15" s="1125"/>
      <c r="G15" s="1125"/>
      <c r="H15" s="1125"/>
      <c r="I15" s="1125"/>
      <c r="J15" s="1125"/>
      <c r="K15" s="1125"/>
      <c r="L15" s="1125"/>
      <c r="M15" s="1125"/>
      <c r="N15" s="1125"/>
      <c r="O15" s="1125"/>
      <c r="P15" s="1125"/>
      <c r="Q15" s="1125"/>
      <c r="R15" s="1125"/>
      <c r="S15" s="1126" t="s">
        <v>2</v>
      </c>
      <c r="T15" s="1115"/>
      <c r="U15" s="1115"/>
      <c r="V15" s="1115"/>
      <c r="W15" s="1115"/>
      <c r="X15" s="1115"/>
      <c r="Y15" s="1115"/>
      <c r="Z15" s="1115"/>
      <c r="AA15" s="1115"/>
      <c r="AB15" s="1115"/>
      <c r="AC15" s="1115"/>
      <c r="AD15" s="1115"/>
      <c r="AE15" s="1115"/>
      <c r="AF15" s="1115"/>
      <c r="AG15" s="1115"/>
      <c r="AH15" s="1127"/>
      <c r="AI15" s="1134" t="s">
        <v>7</v>
      </c>
      <c r="AJ15" s="1135"/>
      <c r="AK15" s="1135"/>
      <c r="AL15" s="1135"/>
      <c r="AM15" s="1135"/>
      <c r="AN15" s="1135"/>
      <c r="AO15" s="1135"/>
      <c r="AP15" s="1135"/>
      <c r="AQ15" s="1136"/>
      <c r="AR15" s="1144" t="s">
        <v>118</v>
      </c>
      <c r="AS15" s="1145"/>
      <c r="AT15" s="1145"/>
      <c r="AU15" s="1145"/>
      <c r="AV15" s="1145"/>
      <c r="AW15" s="1145"/>
      <c r="AX15" s="1145"/>
      <c r="AY15" s="1145"/>
      <c r="AZ15" s="1145"/>
      <c r="BA15" s="1145"/>
      <c r="BB15" s="1146"/>
      <c r="BC15" s="1144" t="s">
        <v>119</v>
      </c>
      <c r="BD15" s="1145"/>
      <c r="BE15" s="1145"/>
      <c r="BF15" s="1145"/>
      <c r="BG15" s="1145"/>
      <c r="BH15" s="1145"/>
      <c r="BI15" s="1145"/>
      <c r="BJ15" s="1146"/>
      <c r="BK15" s="1125" t="s">
        <v>120</v>
      </c>
      <c r="BL15" s="1125"/>
      <c r="BM15" s="1125"/>
      <c r="BN15" s="1125"/>
      <c r="BO15" s="1125"/>
      <c r="BP15" s="1125"/>
      <c r="BQ15" s="1125"/>
      <c r="BR15" s="1125"/>
      <c r="BS15" s="1125"/>
      <c r="BT15" s="1125"/>
      <c r="BU15" s="1125"/>
      <c r="BV15" s="1125"/>
      <c r="BW15" s="1125"/>
      <c r="BX15" s="1125"/>
      <c r="BY15" s="1125"/>
      <c r="BZ15" s="1125"/>
      <c r="CA15" s="1125"/>
      <c r="CB15" s="1125"/>
      <c r="CC15" s="1125"/>
      <c r="CD15" s="1125"/>
      <c r="CE15" s="1125"/>
      <c r="CF15" s="1125"/>
      <c r="CG15" s="1125"/>
      <c r="CH15" s="1125"/>
      <c r="CI15" s="1125"/>
      <c r="CJ15" s="1125"/>
      <c r="CK15" s="1125"/>
      <c r="CL15" s="1125"/>
      <c r="CM15" s="1125"/>
      <c r="CN15" s="1125"/>
      <c r="CO15" s="1125"/>
      <c r="CP15" s="1125"/>
      <c r="CQ15" s="1153" t="s">
        <v>121</v>
      </c>
      <c r="CR15" s="1153"/>
      <c r="CS15" s="1153"/>
      <c r="CT15" s="1153"/>
      <c r="CU15" s="1153"/>
      <c r="CV15" s="1153"/>
      <c r="CW15" s="1154"/>
      <c r="CX15" s="454"/>
      <c r="CY15" s="454"/>
      <c r="CZ15" s="454"/>
    </row>
    <row r="16" spans="1:104" s="30" customFormat="1" ht="12.75" customHeight="1">
      <c r="A16" s="1155" t="s">
        <v>122</v>
      </c>
      <c r="B16" s="1155"/>
      <c r="C16" s="1155"/>
      <c r="D16" s="1155"/>
      <c r="E16" s="1155"/>
      <c r="F16" s="1155"/>
      <c r="G16" s="1155"/>
      <c r="H16" s="1155"/>
      <c r="I16" s="1155"/>
      <c r="J16" s="1155"/>
      <c r="K16" s="1155"/>
      <c r="L16" s="1155"/>
      <c r="M16" s="1155"/>
      <c r="N16" s="1155"/>
      <c r="O16" s="1155" t="s">
        <v>123</v>
      </c>
      <c r="P16" s="1155"/>
      <c r="Q16" s="1155"/>
      <c r="R16" s="1155"/>
      <c r="S16" s="1128"/>
      <c r="T16" s="1129"/>
      <c r="U16" s="1129"/>
      <c r="V16" s="1129"/>
      <c r="W16" s="1129"/>
      <c r="X16" s="1129"/>
      <c r="Y16" s="1129"/>
      <c r="Z16" s="1129"/>
      <c r="AA16" s="1129"/>
      <c r="AB16" s="1129"/>
      <c r="AC16" s="1129"/>
      <c r="AD16" s="1129"/>
      <c r="AE16" s="1129"/>
      <c r="AF16" s="1129"/>
      <c r="AG16" s="1129"/>
      <c r="AH16" s="1130"/>
      <c r="AI16" s="1137"/>
      <c r="AJ16" s="1138"/>
      <c r="AK16" s="1138"/>
      <c r="AL16" s="1138"/>
      <c r="AM16" s="1138"/>
      <c r="AN16" s="1138"/>
      <c r="AO16" s="1138"/>
      <c r="AP16" s="1138"/>
      <c r="AQ16" s="1139"/>
      <c r="AR16" s="1147"/>
      <c r="AS16" s="1148"/>
      <c r="AT16" s="1148"/>
      <c r="AU16" s="1148"/>
      <c r="AV16" s="1148"/>
      <c r="AW16" s="1148"/>
      <c r="AX16" s="1148"/>
      <c r="AY16" s="1148"/>
      <c r="AZ16" s="1148"/>
      <c r="BA16" s="1148"/>
      <c r="BB16" s="1149"/>
      <c r="BC16" s="1147"/>
      <c r="BD16" s="1148"/>
      <c r="BE16" s="1148"/>
      <c r="BF16" s="1148"/>
      <c r="BG16" s="1148"/>
      <c r="BH16" s="1148"/>
      <c r="BI16" s="1148"/>
      <c r="BJ16" s="1149"/>
      <c r="BK16" s="1153" t="s">
        <v>124</v>
      </c>
      <c r="BL16" s="1153"/>
      <c r="BM16" s="1153"/>
      <c r="BN16" s="1153"/>
      <c r="BO16" s="1153"/>
      <c r="BP16" s="1153"/>
      <c r="BQ16" s="1153"/>
      <c r="BR16" s="1153"/>
      <c r="BS16" s="1153" t="s">
        <v>125</v>
      </c>
      <c r="BT16" s="1153"/>
      <c r="BU16" s="1153"/>
      <c r="BV16" s="1153"/>
      <c r="BW16" s="1153"/>
      <c r="BX16" s="1153"/>
      <c r="BY16" s="1153"/>
      <c r="BZ16" s="1153"/>
      <c r="CA16" s="1153" t="s">
        <v>67</v>
      </c>
      <c r="CB16" s="1153"/>
      <c r="CC16" s="1153"/>
      <c r="CD16" s="1153"/>
      <c r="CE16" s="1153"/>
      <c r="CF16" s="1153"/>
      <c r="CG16" s="1153"/>
      <c r="CH16" s="1153"/>
      <c r="CI16" s="1153" t="s">
        <v>68</v>
      </c>
      <c r="CJ16" s="1153"/>
      <c r="CK16" s="1153"/>
      <c r="CL16" s="1153"/>
      <c r="CM16" s="1153"/>
      <c r="CN16" s="1153"/>
      <c r="CO16" s="1153"/>
      <c r="CP16" s="1153"/>
      <c r="CQ16" s="1153"/>
      <c r="CR16" s="1153"/>
      <c r="CS16" s="1153"/>
      <c r="CT16" s="1153"/>
      <c r="CU16" s="1153"/>
      <c r="CV16" s="1153"/>
      <c r="CW16" s="1154"/>
      <c r="CX16" s="454"/>
      <c r="CY16" s="454"/>
      <c r="CZ16" s="454"/>
    </row>
    <row r="17" spans="1:256" s="30" customFormat="1" ht="39.75" customHeight="1">
      <c r="A17" s="1143"/>
      <c r="B17" s="1143"/>
      <c r="C17" s="1143"/>
      <c r="D17" s="1143"/>
      <c r="E17" s="1143"/>
      <c r="F17" s="1143"/>
      <c r="G17" s="1143"/>
      <c r="H17" s="1143"/>
      <c r="I17" s="1143"/>
      <c r="J17" s="1143"/>
      <c r="K17" s="1143"/>
      <c r="L17" s="1143"/>
      <c r="M17" s="1143"/>
      <c r="N17" s="1143"/>
      <c r="O17" s="1143"/>
      <c r="P17" s="1143"/>
      <c r="Q17" s="1143"/>
      <c r="R17" s="1143"/>
      <c r="S17" s="1131"/>
      <c r="T17" s="1132"/>
      <c r="U17" s="1132"/>
      <c r="V17" s="1132"/>
      <c r="W17" s="1132"/>
      <c r="X17" s="1132"/>
      <c r="Y17" s="1132"/>
      <c r="Z17" s="1132"/>
      <c r="AA17" s="1132"/>
      <c r="AB17" s="1132"/>
      <c r="AC17" s="1132"/>
      <c r="AD17" s="1132"/>
      <c r="AE17" s="1132"/>
      <c r="AF17" s="1132"/>
      <c r="AG17" s="1132"/>
      <c r="AH17" s="1133"/>
      <c r="AI17" s="1140"/>
      <c r="AJ17" s="1141"/>
      <c r="AK17" s="1141"/>
      <c r="AL17" s="1141"/>
      <c r="AM17" s="1141"/>
      <c r="AN17" s="1141"/>
      <c r="AO17" s="1141"/>
      <c r="AP17" s="1141"/>
      <c r="AQ17" s="1142"/>
      <c r="AR17" s="1150"/>
      <c r="AS17" s="1151"/>
      <c r="AT17" s="1151"/>
      <c r="AU17" s="1151"/>
      <c r="AV17" s="1151"/>
      <c r="AW17" s="1151"/>
      <c r="AX17" s="1151"/>
      <c r="AY17" s="1151"/>
      <c r="AZ17" s="1151"/>
      <c r="BA17" s="1151"/>
      <c r="BB17" s="1152"/>
      <c r="BC17" s="1150"/>
      <c r="BD17" s="1151"/>
      <c r="BE17" s="1151"/>
      <c r="BF17" s="1151"/>
      <c r="BG17" s="1151"/>
      <c r="BH17" s="1151"/>
      <c r="BI17" s="1151"/>
      <c r="BJ17" s="1152"/>
      <c r="BK17" s="1153"/>
      <c r="BL17" s="1153"/>
      <c r="BM17" s="1153"/>
      <c r="BN17" s="1153"/>
      <c r="BO17" s="1153"/>
      <c r="BP17" s="1153"/>
      <c r="BQ17" s="1153"/>
      <c r="BR17" s="1153"/>
      <c r="BS17" s="1153"/>
      <c r="BT17" s="1153"/>
      <c r="BU17" s="1153"/>
      <c r="BV17" s="1153"/>
      <c r="BW17" s="1153"/>
      <c r="BX17" s="1153"/>
      <c r="BY17" s="1153"/>
      <c r="BZ17" s="1153"/>
      <c r="CA17" s="1153"/>
      <c r="CB17" s="1153"/>
      <c r="CC17" s="1153"/>
      <c r="CD17" s="1153"/>
      <c r="CE17" s="1153"/>
      <c r="CF17" s="1153"/>
      <c r="CG17" s="1153"/>
      <c r="CH17" s="1153"/>
      <c r="CI17" s="1153"/>
      <c r="CJ17" s="1153"/>
      <c r="CK17" s="1153"/>
      <c r="CL17" s="1153"/>
      <c r="CM17" s="1153"/>
      <c r="CN17" s="1153"/>
      <c r="CO17" s="1153"/>
      <c r="CP17" s="1153"/>
      <c r="CQ17" s="1153"/>
      <c r="CR17" s="1153"/>
      <c r="CS17" s="1153"/>
      <c r="CT17" s="1153"/>
      <c r="CU17" s="1153"/>
      <c r="CV17" s="1153"/>
      <c r="CW17" s="1154"/>
      <c r="CX17" s="454"/>
      <c r="CY17" s="454"/>
      <c r="CZ17" s="454"/>
    </row>
    <row r="18" spans="1:256" s="30" customFormat="1">
      <c r="A18" s="1125">
        <v>1</v>
      </c>
      <c r="B18" s="1125"/>
      <c r="C18" s="1125"/>
      <c r="D18" s="1125"/>
      <c r="E18" s="1125"/>
      <c r="F18" s="1125"/>
      <c r="G18" s="1125"/>
      <c r="H18" s="1125"/>
      <c r="I18" s="1125"/>
      <c r="J18" s="1125"/>
      <c r="K18" s="1125"/>
      <c r="L18" s="1125"/>
      <c r="M18" s="1125"/>
      <c r="N18" s="1125"/>
      <c r="O18" s="1125">
        <v>2</v>
      </c>
      <c r="P18" s="1125"/>
      <c r="Q18" s="1125"/>
      <c r="R18" s="1125"/>
      <c r="S18" s="1125">
        <v>3</v>
      </c>
      <c r="T18" s="1125"/>
      <c r="U18" s="1125"/>
      <c r="V18" s="1125"/>
      <c r="W18" s="1125"/>
      <c r="X18" s="1125"/>
      <c r="Y18" s="1125"/>
      <c r="Z18" s="1125"/>
      <c r="AA18" s="1125"/>
      <c r="AB18" s="1125"/>
      <c r="AC18" s="1125"/>
      <c r="AD18" s="1125"/>
      <c r="AE18" s="1125"/>
      <c r="AF18" s="1125"/>
      <c r="AG18" s="1125"/>
      <c r="AH18" s="1125"/>
      <c r="AI18" s="1125">
        <v>4</v>
      </c>
      <c r="AJ18" s="1125"/>
      <c r="AK18" s="1125"/>
      <c r="AL18" s="1125"/>
      <c r="AM18" s="1125"/>
      <c r="AN18" s="1125"/>
      <c r="AO18" s="1125"/>
      <c r="AP18" s="1125"/>
      <c r="AQ18" s="1125"/>
      <c r="AR18" s="1125">
        <v>5</v>
      </c>
      <c r="AS18" s="1125"/>
      <c r="AT18" s="1125"/>
      <c r="AU18" s="1125"/>
      <c r="AV18" s="1125"/>
      <c r="AW18" s="1125"/>
      <c r="AX18" s="1125"/>
      <c r="AY18" s="1125"/>
      <c r="AZ18" s="1125"/>
      <c r="BA18" s="1125"/>
      <c r="BB18" s="1125"/>
      <c r="BC18" s="1125">
        <v>6</v>
      </c>
      <c r="BD18" s="1125"/>
      <c r="BE18" s="1125"/>
      <c r="BF18" s="1125"/>
      <c r="BG18" s="1125"/>
      <c r="BH18" s="1125"/>
      <c r="BI18" s="1125"/>
      <c r="BJ18" s="1125"/>
      <c r="BK18" s="1125">
        <v>7</v>
      </c>
      <c r="BL18" s="1125"/>
      <c r="BM18" s="1125"/>
      <c r="BN18" s="1125"/>
      <c r="BO18" s="1125"/>
      <c r="BP18" s="1125"/>
      <c r="BQ18" s="1125"/>
      <c r="BR18" s="1125"/>
      <c r="BS18" s="1125">
        <v>8</v>
      </c>
      <c r="BT18" s="1125"/>
      <c r="BU18" s="1125"/>
      <c r="BV18" s="1125"/>
      <c r="BW18" s="1125"/>
      <c r="BX18" s="1125"/>
      <c r="BY18" s="1125"/>
      <c r="BZ18" s="1156"/>
      <c r="CA18" s="1125">
        <v>9</v>
      </c>
      <c r="CB18" s="1125"/>
      <c r="CC18" s="1125"/>
      <c r="CD18" s="1125"/>
      <c r="CE18" s="1125"/>
      <c r="CF18" s="1125"/>
      <c r="CG18" s="1125"/>
      <c r="CH18" s="1125"/>
      <c r="CI18" s="1125">
        <v>10</v>
      </c>
      <c r="CJ18" s="1125"/>
      <c r="CK18" s="1125"/>
      <c r="CL18" s="1125"/>
      <c r="CM18" s="1125"/>
      <c r="CN18" s="1125"/>
      <c r="CO18" s="1125"/>
      <c r="CP18" s="1125"/>
      <c r="CQ18" s="1125">
        <v>11</v>
      </c>
      <c r="CR18" s="1125"/>
      <c r="CS18" s="1125"/>
      <c r="CT18" s="1125"/>
      <c r="CU18" s="1125"/>
      <c r="CV18" s="1125"/>
      <c r="CW18" s="1156"/>
      <c r="CX18" s="90"/>
      <c r="CY18" s="90"/>
      <c r="CZ18" s="90"/>
    </row>
    <row r="19" spans="1:256" s="30" customFormat="1" ht="12.75" customHeight="1">
      <c r="A19" s="1157"/>
      <c r="B19" s="1158"/>
      <c r="C19" s="1158"/>
      <c r="D19" s="1158"/>
      <c r="E19" s="1158"/>
      <c r="F19" s="1158"/>
      <c r="G19" s="1158"/>
      <c r="H19" s="1158"/>
      <c r="I19" s="1158"/>
      <c r="J19" s="1158"/>
      <c r="K19" s="1158"/>
      <c r="L19" s="1158"/>
      <c r="M19" s="1158"/>
      <c r="N19" s="1159"/>
      <c r="O19" s="1160"/>
      <c r="P19" s="1161"/>
      <c r="Q19" s="1161"/>
      <c r="R19" s="1162"/>
      <c r="S19" s="1163" t="str">
        <f>'[2]иной пер'!A19</f>
        <v>Руководящие работники</v>
      </c>
      <c r="T19" s="1164"/>
      <c r="U19" s="1164"/>
      <c r="V19" s="1164"/>
      <c r="W19" s="1164"/>
      <c r="X19" s="1164"/>
      <c r="Y19" s="1164"/>
      <c r="Z19" s="1164"/>
      <c r="AA19" s="1164"/>
      <c r="AB19" s="1164"/>
      <c r="AC19" s="1164"/>
      <c r="AD19" s="1164"/>
      <c r="AE19" s="1164"/>
      <c r="AF19" s="1164"/>
      <c r="AG19" s="1164"/>
      <c r="AH19" s="1164"/>
      <c r="AI19" s="1164"/>
      <c r="AJ19" s="1164"/>
      <c r="AK19" s="1164"/>
      <c r="AL19" s="1164"/>
      <c r="AM19" s="1164"/>
      <c r="AN19" s="1164"/>
      <c r="AO19" s="1164"/>
      <c r="AP19" s="1164"/>
      <c r="AQ19" s="1165"/>
      <c r="AR19" s="1166">
        <f>SUM(AR20:BB21)</f>
        <v>2</v>
      </c>
      <c r="AS19" s="1167"/>
      <c r="AT19" s="1167"/>
      <c r="AU19" s="1167"/>
      <c r="AV19" s="1167"/>
      <c r="AW19" s="1167"/>
      <c r="AX19" s="1167"/>
      <c r="AY19" s="1167"/>
      <c r="AZ19" s="1167"/>
      <c r="BA19" s="1167"/>
      <c r="BB19" s="1168"/>
      <c r="BC19" s="1169">
        <f>SUM(BC20:BJ21)</f>
        <v>28342</v>
      </c>
      <c r="BD19" s="1170"/>
      <c r="BE19" s="1170"/>
      <c r="BF19" s="1170"/>
      <c r="BG19" s="1170"/>
      <c r="BH19" s="1170"/>
      <c r="BI19" s="1170"/>
      <c r="BJ19" s="1171"/>
      <c r="BK19" s="1169">
        <f>SUM(BK20:BR21)</f>
        <v>10420.1</v>
      </c>
      <c r="BL19" s="1170"/>
      <c r="BM19" s="1170"/>
      <c r="BN19" s="1170"/>
      <c r="BO19" s="1170"/>
      <c r="BP19" s="1170"/>
      <c r="BQ19" s="1170"/>
      <c r="BR19" s="1171"/>
      <c r="BS19" s="1169">
        <f>SUM(BS20:BZ21)</f>
        <v>8752.7000000000007</v>
      </c>
      <c r="BT19" s="1170"/>
      <c r="BU19" s="1170"/>
      <c r="BV19" s="1170"/>
      <c r="BW19" s="1170"/>
      <c r="BX19" s="1170"/>
      <c r="BY19" s="1170"/>
      <c r="BZ19" s="1171"/>
      <c r="CA19" s="1169">
        <f>SUM(CA20:CH21)</f>
        <v>28508.880000000001</v>
      </c>
      <c r="CB19" s="1170"/>
      <c r="CC19" s="1170"/>
      <c r="CD19" s="1170"/>
      <c r="CE19" s="1170"/>
      <c r="CF19" s="1170"/>
      <c r="CG19" s="1170"/>
      <c r="CH19" s="1171"/>
      <c r="CI19" s="1169">
        <f>SUM(CI20:CP21)</f>
        <v>38011.839999999997</v>
      </c>
      <c r="CJ19" s="1170"/>
      <c r="CK19" s="1170"/>
      <c r="CL19" s="1170"/>
      <c r="CM19" s="1170"/>
      <c r="CN19" s="1170"/>
      <c r="CO19" s="1170"/>
      <c r="CP19" s="1171"/>
      <c r="CQ19" s="1169">
        <f>SUM(CQ20:CW21)</f>
        <v>114035.52</v>
      </c>
      <c r="CR19" s="1170"/>
      <c r="CS19" s="1170"/>
      <c r="CT19" s="1170"/>
      <c r="CU19" s="1170"/>
      <c r="CV19" s="1170"/>
      <c r="CW19" s="1170"/>
      <c r="CX19" s="90"/>
      <c r="CY19" s="90"/>
      <c r="CZ19" s="90"/>
    </row>
    <row r="20" spans="1:256" s="30" customFormat="1" ht="17.25" customHeight="1">
      <c r="A20" s="1157"/>
      <c r="B20" s="1158"/>
      <c r="C20" s="1158"/>
      <c r="D20" s="1158"/>
      <c r="E20" s="1158"/>
      <c r="F20" s="1158"/>
      <c r="G20" s="1158"/>
      <c r="H20" s="1158"/>
      <c r="I20" s="1158"/>
      <c r="J20" s="1158"/>
      <c r="K20" s="1158"/>
      <c r="L20" s="1158"/>
      <c r="M20" s="1158"/>
      <c r="N20" s="1159"/>
      <c r="O20" s="1160"/>
      <c r="P20" s="1161"/>
      <c r="Q20" s="1161"/>
      <c r="R20" s="1162"/>
      <c r="S20" s="1175" t="str">
        <f>'[2]иной пер'!B20</f>
        <v>Директор</v>
      </c>
      <c r="T20" s="1176"/>
      <c r="U20" s="1176"/>
      <c r="V20" s="1176"/>
      <c r="W20" s="1176"/>
      <c r="X20" s="1176"/>
      <c r="Y20" s="1176"/>
      <c r="Z20" s="1176"/>
      <c r="AA20" s="1176"/>
      <c r="AB20" s="1176"/>
      <c r="AC20" s="1176"/>
      <c r="AD20" s="1176"/>
      <c r="AE20" s="1176"/>
      <c r="AF20" s="1176"/>
      <c r="AG20" s="1176"/>
      <c r="AH20" s="1177"/>
      <c r="AI20" s="1178"/>
      <c r="AJ20" s="1179"/>
      <c r="AK20" s="1179"/>
      <c r="AL20" s="1179"/>
      <c r="AM20" s="1179"/>
      <c r="AN20" s="1179"/>
      <c r="AO20" s="1179"/>
      <c r="AP20" s="1179"/>
      <c r="AQ20" s="1180"/>
      <c r="AR20" s="1178">
        <f>'[2]иной пер'!E20</f>
        <v>1</v>
      </c>
      <c r="AS20" s="1181"/>
      <c r="AT20" s="1181"/>
      <c r="AU20" s="1181"/>
      <c r="AV20" s="1181"/>
      <c r="AW20" s="1181"/>
      <c r="AX20" s="1181"/>
      <c r="AY20" s="1181"/>
      <c r="AZ20" s="1181"/>
      <c r="BA20" s="1181"/>
      <c r="BB20" s="1182"/>
      <c r="BC20" s="1172">
        <f>'иной пер'!G20</f>
        <v>16672</v>
      </c>
      <c r="BD20" s="1173"/>
      <c r="BE20" s="1173"/>
      <c r="BF20" s="1173"/>
      <c r="BG20" s="1173"/>
      <c r="BH20" s="1173"/>
      <c r="BI20" s="1173"/>
      <c r="BJ20" s="1174"/>
      <c r="BK20" s="1172">
        <f>'иной пер'!S20</f>
        <v>7502.6</v>
      </c>
      <c r="BL20" s="1173"/>
      <c r="BM20" s="1173"/>
      <c r="BN20" s="1173"/>
      <c r="BO20" s="1173"/>
      <c r="BP20" s="1173"/>
      <c r="BQ20" s="1173"/>
      <c r="BR20" s="1174"/>
      <c r="BS20" s="1172">
        <f>'иной пер'!Y20</f>
        <v>5835.2</v>
      </c>
      <c r="BT20" s="1173"/>
      <c r="BU20" s="1173"/>
      <c r="BV20" s="1173"/>
      <c r="BW20" s="1173"/>
      <c r="BX20" s="1173"/>
      <c r="BY20" s="1173"/>
      <c r="BZ20" s="1174"/>
      <c r="CA20" s="1172">
        <f>'иной пер'!AA20</f>
        <v>18005.88</v>
      </c>
      <c r="CB20" s="1173"/>
      <c r="CC20" s="1173"/>
      <c r="CD20" s="1173"/>
      <c r="CE20" s="1173"/>
      <c r="CF20" s="1173"/>
      <c r="CG20" s="1173"/>
      <c r="CH20" s="1174"/>
      <c r="CI20" s="1172">
        <f>'иной пер'!AB20</f>
        <v>24007.84</v>
      </c>
      <c r="CJ20" s="1173"/>
      <c r="CK20" s="1173"/>
      <c r="CL20" s="1173"/>
      <c r="CM20" s="1173"/>
      <c r="CN20" s="1173"/>
      <c r="CO20" s="1173"/>
      <c r="CP20" s="1174"/>
      <c r="CQ20" s="1172">
        <f>SUM(BC20:CP20)</f>
        <v>72023.520000000004</v>
      </c>
      <c r="CR20" s="1173"/>
      <c r="CS20" s="1173"/>
      <c r="CT20" s="1173"/>
      <c r="CU20" s="1173"/>
      <c r="CV20" s="1173"/>
      <c r="CW20" s="1173"/>
      <c r="CX20" s="90"/>
      <c r="CY20" s="90"/>
      <c r="CZ20" s="90"/>
    </row>
    <row r="21" spans="1:256" s="30" customFormat="1" ht="14.25" customHeight="1">
      <c r="A21" s="1157"/>
      <c r="B21" s="1158"/>
      <c r="C21" s="1158"/>
      <c r="D21" s="1158"/>
      <c r="E21" s="1158"/>
      <c r="F21" s="1158"/>
      <c r="G21" s="1158"/>
      <c r="H21" s="1158"/>
      <c r="I21" s="1158"/>
      <c r="J21" s="1158"/>
      <c r="K21" s="1158"/>
      <c r="L21" s="1158"/>
      <c r="M21" s="1158"/>
      <c r="N21" s="1159"/>
      <c r="O21" s="1160"/>
      <c r="P21" s="1161"/>
      <c r="Q21" s="1161"/>
      <c r="R21" s="1162"/>
      <c r="S21" s="1175" t="str">
        <f>'[2]иной пер'!B21</f>
        <v>Заместитель</v>
      </c>
      <c r="T21" s="1176"/>
      <c r="U21" s="1176"/>
      <c r="V21" s="1176"/>
      <c r="W21" s="1176"/>
      <c r="X21" s="1176"/>
      <c r="Y21" s="1176"/>
      <c r="Z21" s="1176"/>
      <c r="AA21" s="1176"/>
      <c r="AB21" s="1176"/>
      <c r="AC21" s="1176"/>
      <c r="AD21" s="1176"/>
      <c r="AE21" s="1176"/>
      <c r="AF21" s="1176"/>
      <c r="AG21" s="1176"/>
      <c r="AH21" s="1177"/>
      <c r="AI21" s="1178"/>
      <c r="AJ21" s="1179"/>
      <c r="AK21" s="1179"/>
      <c r="AL21" s="1179"/>
      <c r="AM21" s="1179"/>
      <c r="AN21" s="1179"/>
      <c r="AO21" s="1179"/>
      <c r="AP21" s="1179"/>
      <c r="AQ21" s="1180"/>
      <c r="AR21" s="1178">
        <f>'[2]иной пер'!E21</f>
        <v>1</v>
      </c>
      <c r="AS21" s="1181"/>
      <c r="AT21" s="1181"/>
      <c r="AU21" s="1181"/>
      <c r="AV21" s="1181"/>
      <c r="AW21" s="1181"/>
      <c r="AX21" s="1181"/>
      <c r="AY21" s="1181"/>
      <c r="AZ21" s="1181"/>
      <c r="BA21" s="1181"/>
      <c r="BB21" s="1182"/>
      <c r="BC21" s="1172">
        <f>'иной пер'!G21</f>
        <v>11670</v>
      </c>
      <c r="BD21" s="1173"/>
      <c r="BE21" s="1173"/>
      <c r="BF21" s="1173"/>
      <c r="BG21" s="1173"/>
      <c r="BH21" s="1173"/>
      <c r="BI21" s="1173"/>
      <c r="BJ21" s="1174"/>
      <c r="BK21" s="1172">
        <f>'иной пер'!S21</f>
        <v>2917.5</v>
      </c>
      <c r="BL21" s="1173"/>
      <c r="BM21" s="1173"/>
      <c r="BN21" s="1173"/>
      <c r="BO21" s="1173"/>
      <c r="BP21" s="1173"/>
      <c r="BQ21" s="1173"/>
      <c r="BR21" s="1174"/>
      <c r="BS21" s="1172">
        <f>'иной пер'!Y21</f>
        <v>2917.5</v>
      </c>
      <c r="BT21" s="1173"/>
      <c r="BU21" s="1173"/>
      <c r="BV21" s="1173"/>
      <c r="BW21" s="1173"/>
      <c r="BX21" s="1173"/>
      <c r="BY21" s="1173"/>
      <c r="BZ21" s="1174"/>
      <c r="CA21" s="1172">
        <f>'иной пер'!AA21</f>
        <v>10503</v>
      </c>
      <c r="CB21" s="1173"/>
      <c r="CC21" s="1173"/>
      <c r="CD21" s="1173"/>
      <c r="CE21" s="1173"/>
      <c r="CF21" s="1173"/>
      <c r="CG21" s="1173"/>
      <c r="CH21" s="1174"/>
      <c r="CI21" s="1172">
        <f>'иной пер'!AB21</f>
        <v>14004</v>
      </c>
      <c r="CJ21" s="1173"/>
      <c r="CK21" s="1173"/>
      <c r="CL21" s="1173"/>
      <c r="CM21" s="1173"/>
      <c r="CN21" s="1173"/>
      <c r="CO21" s="1173"/>
      <c r="CP21" s="1174"/>
      <c r="CQ21" s="1172">
        <f>SUM(BC21:CP21)</f>
        <v>42012</v>
      </c>
      <c r="CR21" s="1173"/>
      <c r="CS21" s="1173"/>
      <c r="CT21" s="1173"/>
      <c r="CU21" s="1173"/>
      <c r="CV21" s="1173"/>
      <c r="CW21" s="1173"/>
      <c r="CX21" s="90"/>
      <c r="CY21" s="90"/>
      <c r="CZ21" s="90"/>
    </row>
    <row r="22" spans="1:256" s="30" customFormat="1" ht="29.25" customHeight="1">
      <c r="A22" s="1157"/>
      <c r="B22" s="1158"/>
      <c r="C22" s="1158"/>
      <c r="D22" s="1158"/>
      <c r="E22" s="1158"/>
      <c r="F22" s="1158"/>
      <c r="G22" s="1158"/>
      <c r="H22" s="1158"/>
      <c r="I22" s="1158"/>
      <c r="J22" s="1158"/>
      <c r="K22" s="1158"/>
      <c r="L22" s="1158"/>
      <c r="M22" s="1158"/>
      <c r="N22" s="1159"/>
      <c r="O22" s="1160"/>
      <c r="P22" s="1161"/>
      <c r="Q22" s="1161"/>
      <c r="R22" s="1162"/>
      <c r="S22" s="1163" t="str">
        <f>'[2]иной пер'!A22</f>
        <v>Иные административно-хозяйственные работники</v>
      </c>
      <c r="T22" s="1164"/>
      <c r="U22" s="1164"/>
      <c r="V22" s="1164"/>
      <c r="W22" s="1164"/>
      <c r="X22" s="1164"/>
      <c r="Y22" s="1164"/>
      <c r="Z22" s="1164"/>
      <c r="AA22" s="1164"/>
      <c r="AB22" s="1164"/>
      <c r="AC22" s="1164"/>
      <c r="AD22" s="1164"/>
      <c r="AE22" s="1164"/>
      <c r="AF22" s="1164"/>
      <c r="AG22" s="1164"/>
      <c r="AH22" s="1164"/>
      <c r="AI22" s="1164"/>
      <c r="AJ22" s="1164"/>
      <c r="AK22" s="1164"/>
      <c r="AL22" s="1164"/>
      <c r="AM22" s="1164"/>
      <c r="AN22" s="1164"/>
      <c r="AO22" s="1164"/>
      <c r="AP22" s="1164"/>
      <c r="AQ22" s="1165"/>
      <c r="AR22" s="1166">
        <f>SUM(AR23:BB24)</f>
        <v>2</v>
      </c>
      <c r="AS22" s="1167"/>
      <c r="AT22" s="1167"/>
      <c r="AU22" s="1167"/>
      <c r="AV22" s="1167"/>
      <c r="AW22" s="1167"/>
      <c r="AX22" s="1167"/>
      <c r="AY22" s="1167"/>
      <c r="AZ22" s="1167"/>
      <c r="BA22" s="1167"/>
      <c r="BB22" s="1168"/>
      <c r="BC22" s="1169">
        <f>SUM(BC23:BJ24)</f>
        <v>8463</v>
      </c>
      <c r="BD22" s="1170"/>
      <c r="BE22" s="1170"/>
      <c r="BF22" s="1170"/>
      <c r="BG22" s="1170"/>
      <c r="BH22" s="1170"/>
      <c r="BI22" s="1170"/>
      <c r="BJ22" s="1171"/>
      <c r="BK22" s="1169">
        <f>SUM(BK23:BR24)</f>
        <v>2115.75</v>
      </c>
      <c r="BL22" s="1170"/>
      <c r="BM22" s="1170"/>
      <c r="BN22" s="1170"/>
      <c r="BO22" s="1170"/>
      <c r="BP22" s="1170"/>
      <c r="BQ22" s="1170"/>
      <c r="BR22" s="1171"/>
      <c r="BS22" s="1169">
        <f>SUM(BS23:BZ24)</f>
        <v>2115.75</v>
      </c>
      <c r="BT22" s="1170"/>
      <c r="BU22" s="1170"/>
      <c r="BV22" s="1170"/>
      <c r="BW22" s="1170"/>
      <c r="BX22" s="1170"/>
      <c r="BY22" s="1170"/>
      <c r="BZ22" s="1171"/>
      <c r="CA22" s="1169">
        <f>SUM(CA23:CH24)</f>
        <v>7616.7</v>
      </c>
      <c r="CB22" s="1170"/>
      <c r="CC22" s="1170"/>
      <c r="CD22" s="1170"/>
      <c r="CE22" s="1170"/>
      <c r="CF22" s="1170"/>
      <c r="CG22" s="1170"/>
      <c r="CH22" s="1171"/>
      <c r="CI22" s="1169">
        <f>SUM(CI23:CP24)</f>
        <v>10155.6</v>
      </c>
      <c r="CJ22" s="1170"/>
      <c r="CK22" s="1170"/>
      <c r="CL22" s="1170"/>
      <c r="CM22" s="1170"/>
      <c r="CN22" s="1170"/>
      <c r="CO22" s="1170"/>
      <c r="CP22" s="1171"/>
      <c r="CQ22" s="1169">
        <f>SUM(CQ23:CW24)</f>
        <v>30466.799999999999</v>
      </c>
      <c r="CR22" s="1170"/>
      <c r="CS22" s="1170"/>
      <c r="CT22" s="1170"/>
      <c r="CU22" s="1170"/>
      <c r="CV22" s="1170"/>
      <c r="CW22" s="1170"/>
      <c r="CX22" s="90"/>
      <c r="CY22" s="90"/>
      <c r="CZ22" s="90"/>
    </row>
    <row r="23" spans="1:256" s="30" customFormat="1" ht="15.75">
      <c r="A23" s="1157"/>
      <c r="B23" s="1158"/>
      <c r="C23" s="1158"/>
      <c r="D23" s="1158"/>
      <c r="E23" s="1158"/>
      <c r="F23" s="1158"/>
      <c r="G23" s="1158"/>
      <c r="H23" s="1158"/>
      <c r="I23" s="1158"/>
      <c r="J23" s="1158"/>
      <c r="K23" s="1158"/>
      <c r="L23" s="1158"/>
      <c r="M23" s="1158"/>
      <c r="N23" s="1159"/>
      <c r="O23" s="1160"/>
      <c r="P23" s="1161"/>
      <c r="Q23" s="1161"/>
      <c r="R23" s="1162"/>
      <c r="S23" s="1175" t="str">
        <f>'[2]иной пер'!B23</f>
        <v>Делопроизводитель</v>
      </c>
      <c r="T23" s="1176"/>
      <c r="U23" s="1176"/>
      <c r="V23" s="1176"/>
      <c r="W23" s="1176"/>
      <c r="X23" s="1176"/>
      <c r="Y23" s="1176"/>
      <c r="Z23" s="1176"/>
      <c r="AA23" s="1176"/>
      <c r="AB23" s="1176"/>
      <c r="AC23" s="1176"/>
      <c r="AD23" s="1176"/>
      <c r="AE23" s="1176"/>
      <c r="AF23" s="1176"/>
      <c r="AG23" s="1176"/>
      <c r="AH23" s="1177"/>
      <c r="AI23" s="1178"/>
      <c r="AJ23" s="1179"/>
      <c r="AK23" s="1179"/>
      <c r="AL23" s="1179"/>
      <c r="AM23" s="1179"/>
      <c r="AN23" s="1179"/>
      <c r="AO23" s="1179"/>
      <c r="AP23" s="1179"/>
      <c r="AQ23" s="1180"/>
      <c r="AR23" s="1178">
        <v>1</v>
      </c>
      <c r="AS23" s="1181"/>
      <c r="AT23" s="1181"/>
      <c r="AU23" s="1181"/>
      <c r="AV23" s="1181"/>
      <c r="AW23" s="1181"/>
      <c r="AX23" s="1181"/>
      <c r="AY23" s="1181"/>
      <c r="AZ23" s="1181"/>
      <c r="BA23" s="1181"/>
      <c r="BB23" s="1182"/>
      <c r="BC23" s="1172">
        <f>'иной пер'!G23</f>
        <v>3813</v>
      </c>
      <c r="BD23" s="1173"/>
      <c r="BE23" s="1173"/>
      <c r="BF23" s="1173"/>
      <c r="BG23" s="1173"/>
      <c r="BH23" s="1173"/>
      <c r="BI23" s="1173"/>
      <c r="BJ23" s="1174"/>
      <c r="BK23" s="1172">
        <f>'иной пер'!S23</f>
        <v>953.25</v>
      </c>
      <c r="BL23" s="1173"/>
      <c r="BM23" s="1173"/>
      <c r="BN23" s="1173"/>
      <c r="BO23" s="1173"/>
      <c r="BP23" s="1173"/>
      <c r="BQ23" s="1173"/>
      <c r="BR23" s="1174"/>
      <c r="BS23" s="1172">
        <f>'иной пер'!Y23</f>
        <v>953.25</v>
      </c>
      <c r="BT23" s="1173"/>
      <c r="BU23" s="1173"/>
      <c r="BV23" s="1173"/>
      <c r="BW23" s="1173"/>
      <c r="BX23" s="1173"/>
      <c r="BY23" s="1173"/>
      <c r="BZ23" s="1174"/>
      <c r="CA23" s="1172">
        <f>'иной пер'!AA23</f>
        <v>3431.7</v>
      </c>
      <c r="CB23" s="1173"/>
      <c r="CC23" s="1173"/>
      <c r="CD23" s="1173"/>
      <c r="CE23" s="1173"/>
      <c r="CF23" s="1173"/>
      <c r="CG23" s="1173"/>
      <c r="CH23" s="1174"/>
      <c r="CI23" s="1172">
        <f>'иной пер'!AB23</f>
        <v>4575.6000000000004</v>
      </c>
      <c r="CJ23" s="1173"/>
      <c r="CK23" s="1173"/>
      <c r="CL23" s="1173"/>
      <c r="CM23" s="1173"/>
      <c r="CN23" s="1173"/>
      <c r="CO23" s="1173"/>
      <c r="CP23" s="1174"/>
      <c r="CQ23" s="1172">
        <f>SUM(BC23:CP23)</f>
        <v>13726.8</v>
      </c>
      <c r="CR23" s="1173"/>
      <c r="CS23" s="1173"/>
      <c r="CT23" s="1173"/>
      <c r="CU23" s="1173"/>
      <c r="CV23" s="1173"/>
      <c r="CW23" s="1173"/>
      <c r="CX23" s="455">
        <f>CQ23*12</f>
        <v>164721.60000000001</v>
      </c>
      <c r="CY23" s="182">
        <v>247</v>
      </c>
      <c r="CZ23" s="456">
        <f>CX23/AR23/CY23</f>
        <v>666.89</v>
      </c>
    </row>
    <row r="24" spans="1:256" s="34" customFormat="1" ht="15" customHeight="1">
      <c r="A24" s="1157"/>
      <c r="B24" s="1158"/>
      <c r="C24" s="1158"/>
      <c r="D24" s="1158"/>
      <c r="E24" s="1158"/>
      <c r="F24" s="1158"/>
      <c r="G24" s="1158"/>
      <c r="H24" s="1158"/>
      <c r="I24" s="1158"/>
      <c r="J24" s="1158"/>
      <c r="K24" s="1158"/>
      <c r="L24" s="1158"/>
      <c r="M24" s="1158"/>
      <c r="N24" s="1159"/>
      <c r="O24" s="1160"/>
      <c r="P24" s="1161"/>
      <c r="Q24" s="1161"/>
      <c r="R24" s="1162"/>
      <c r="S24" s="1183" t="str">
        <f>'[2]иной пер'!B29</f>
        <v>Заведующий хозяйством</v>
      </c>
      <c r="T24" s="1176"/>
      <c r="U24" s="1176"/>
      <c r="V24" s="1176"/>
      <c r="W24" s="1176"/>
      <c r="X24" s="1176"/>
      <c r="Y24" s="1176"/>
      <c r="Z24" s="1176"/>
      <c r="AA24" s="1176"/>
      <c r="AB24" s="1176"/>
      <c r="AC24" s="1176"/>
      <c r="AD24" s="1176"/>
      <c r="AE24" s="1176"/>
      <c r="AF24" s="1176"/>
      <c r="AG24" s="1176"/>
      <c r="AH24" s="1177"/>
      <c r="AI24" s="1166"/>
      <c r="AJ24" s="1184"/>
      <c r="AK24" s="1184"/>
      <c r="AL24" s="1184"/>
      <c r="AM24" s="1184"/>
      <c r="AN24" s="1184"/>
      <c r="AO24" s="1184"/>
      <c r="AP24" s="1184"/>
      <c r="AQ24" s="1185"/>
      <c r="AR24" s="1178">
        <f>'[2]иной пер'!E29</f>
        <v>1</v>
      </c>
      <c r="AS24" s="1181"/>
      <c r="AT24" s="1181"/>
      <c r="AU24" s="1181"/>
      <c r="AV24" s="1181"/>
      <c r="AW24" s="1181"/>
      <c r="AX24" s="1181"/>
      <c r="AY24" s="1181"/>
      <c r="AZ24" s="1181"/>
      <c r="BA24" s="1181"/>
      <c r="BB24" s="1182"/>
      <c r="BC24" s="1172">
        <f>'иной пер'!G24</f>
        <v>4650</v>
      </c>
      <c r="BD24" s="1173"/>
      <c r="BE24" s="1173"/>
      <c r="BF24" s="1173"/>
      <c r="BG24" s="1173"/>
      <c r="BH24" s="1173"/>
      <c r="BI24" s="1173"/>
      <c r="BJ24" s="1174"/>
      <c r="BK24" s="1172">
        <f>'иной пер'!S24</f>
        <v>1162.5</v>
      </c>
      <c r="BL24" s="1173"/>
      <c r="BM24" s="1173"/>
      <c r="BN24" s="1173"/>
      <c r="BO24" s="1173"/>
      <c r="BP24" s="1173"/>
      <c r="BQ24" s="1173"/>
      <c r="BR24" s="1174"/>
      <c r="BS24" s="1172">
        <f>'иной пер'!Y24</f>
        <v>1162.5</v>
      </c>
      <c r="BT24" s="1173"/>
      <c r="BU24" s="1173"/>
      <c r="BV24" s="1173"/>
      <c r="BW24" s="1173"/>
      <c r="BX24" s="1173"/>
      <c r="BY24" s="1173"/>
      <c r="BZ24" s="1174"/>
      <c r="CA24" s="1172">
        <f>'иной пер'!AA24</f>
        <v>4185</v>
      </c>
      <c r="CB24" s="1173"/>
      <c r="CC24" s="1173"/>
      <c r="CD24" s="1173"/>
      <c r="CE24" s="1173"/>
      <c r="CF24" s="1173"/>
      <c r="CG24" s="1173"/>
      <c r="CH24" s="1174"/>
      <c r="CI24" s="1172">
        <f>'иной пер'!AB24</f>
        <v>5580</v>
      </c>
      <c r="CJ24" s="1173"/>
      <c r="CK24" s="1173"/>
      <c r="CL24" s="1173"/>
      <c r="CM24" s="1173"/>
      <c r="CN24" s="1173"/>
      <c r="CO24" s="1173"/>
      <c r="CP24" s="1174"/>
      <c r="CQ24" s="1172">
        <f>SUM(BC24:CP24)</f>
        <v>16740</v>
      </c>
      <c r="CR24" s="1173"/>
      <c r="CS24" s="1173"/>
      <c r="CT24" s="1173"/>
      <c r="CU24" s="1173"/>
      <c r="CV24" s="1173"/>
      <c r="CW24" s="1173"/>
      <c r="CX24" s="455">
        <f>CQ24*12</f>
        <v>200880</v>
      </c>
      <c r="CY24" s="91">
        <v>247</v>
      </c>
      <c r="CZ24" s="456">
        <f>CX24/AR24/CY24</f>
        <v>813.28</v>
      </c>
    </row>
    <row r="25" spans="1:256" s="34" customFormat="1" ht="15" customHeight="1">
      <c r="A25" s="1157"/>
      <c r="B25" s="1158"/>
      <c r="C25" s="1158"/>
      <c r="D25" s="1158"/>
      <c r="E25" s="1158"/>
      <c r="F25" s="1158"/>
      <c r="G25" s="1158"/>
      <c r="H25" s="1158"/>
      <c r="I25" s="1158"/>
      <c r="J25" s="1158"/>
      <c r="K25" s="1158"/>
      <c r="L25" s="1158"/>
      <c r="M25" s="1158"/>
      <c r="N25" s="1159"/>
      <c r="O25" s="1160"/>
      <c r="P25" s="1161"/>
      <c r="Q25" s="1161"/>
      <c r="R25" s="1162"/>
      <c r="S25" s="1163" t="str">
        <f>'[2]иной пер'!A31</f>
        <v>Учебно-вспомогательный персонал</v>
      </c>
      <c r="T25" s="1164"/>
      <c r="U25" s="1164"/>
      <c r="V25" s="1164"/>
      <c r="W25" s="1164"/>
      <c r="X25" s="1164"/>
      <c r="Y25" s="1164"/>
      <c r="Z25" s="1164"/>
      <c r="AA25" s="1164"/>
      <c r="AB25" s="1164"/>
      <c r="AC25" s="1164"/>
      <c r="AD25" s="1164"/>
      <c r="AE25" s="1164"/>
      <c r="AF25" s="1164"/>
      <c r="AG25" s="1164"/>
      <c r="AH25" s="1164"/>
      <c r="AI25" s="1164"/>
      <c r="AJ25" s="1164"/>
      <c r="AK25" s="1164"/>
      <c r="AL25" s="1164"/>
      <c r="AM25" s="1164"/>
      <c r="AN25" s="1164"/>
      <c r="AO25" s="1164"/>
      <c r="AP25" s="1164"/>
      <c r="AQ25" s="1165"/>
      <c r="AR25" s="1166">
        <f>SUM(AR26:BB26)</f>
        <v>2</v>
      </c>
      <c r="AS25" s="1167"/>
      <c r="AT25" s="1167"/>
      <c r="AU25" s="1167"/>
      <c r="AV25" s="1167"/>
      <c r="AW25" s="1167"/>
      <c r="AX25" s="1167"/>
      <c r="AY25" s="1167"/>
      <c r="AZ25" s="1167"/>
      <c r="BA25" s="1167"/>
      <c r="BB25" s="1168"/>
      <c r="BC25" s="1169">
        <f>SUM(BC26:BJ26)</f>
        <v>7242</v>
      </c>
      <c r="BD25" s="1170"/>
      <c r="BE25" s="1170"/>
      <c r="BF25" s="1170"/>
      <c r="BG25" s="1170"/>
      <c r="BH25" s="1170"/>
      <c r="BI25" s="1170"/>
      <c r="BJ25" s="1171"/>
      <c r="BK25" s="1169">
        <f>SUM(BK26:BR26)</f>
        <v>4345.55</v>
      </c>
      <c r="BL25" s="1170"/>
      <c r="BM25" s="1170"/>
      <c r="BN25" s="1170"/>
      <c r="BO25" s="1170"/>
      <c r="BP25" s="1170"/>
      <c r="BQ25" s="1170"/>
      <c r="BR25" s="1171"/>
      <c r="BS25" s="1169">
        <f>SUM(BS26:BZ26)</f>
        <v>1810.5</v>
      </c>
      <c r="BT25" s="1170"/>
      <c r="BU25" s="1170"/>
      <c r="BV25" s="1170"/>
      <c r="BW25" s="1170"/>
      <c r="BX25" s="1170"/>
      <c r="BY25" s="1170"/>
      <c r="BZ25" s="1171"/>
      <c r="CA25" s="1169">
        <f>SUM(CA26:CH26)</f>
        <v>8038.83</v>
      </c>
      <c r="CB25" s="1170"/>
      <c r="CC25" s="1170"/>
      <c r="CD25" s="1170"/>
      <c r="CE25" s="1170"/>
      <c r="CF25" s="1170"/>
      <c r="CG25" s="1170"/>
      <c r="CH25" s="1171"/>
      <c r="CI25" s="1169">
        <f>SUM(CI26:CP26)</f>
        <v>10718.44</v>
      </c>
      <c r="CJ25" s="1170"/>
      <c r="CK25" s="1170"/>
      <c r="CL25" s="1170"/>
      <c r="CM25" s="1170"/>
      <c r="CN25" s="1170"/>
      <c r="CO25" s="1170"/>
      <c r="CP25" s="1171"/>
      <c r="CQ25" s="1169">
        <f>SUM(CQ26:CW26)</f>
        <v>32155.32</v>
      </c>
      <c r="CR25" s="1170"/>
      <c r="CS25" s="1170"/>
      <c r="CT25" s="1170"/>
      <c r="CU25" s="1170"/>
      <c r="CV25" s="1170"/>
      <c r="CW25" s="1170"/>
      <c r="CX25" s="452"/>
      <c r="CY25" s="91"/>
      <c r="CZ25" s="452"/>
    </row>
    <row r="26" spans="1:256" s="34" customFormat="1" ht="15" customHeight="1">
      <c r="A26" s="1157"/>
      <c r="B26" s="1158"/>
      <c r="C26" s="1158"/>
      <c r="D26" s="1158"/>
      <c r="E26" s="1158"/>
      <c r="F26" s="1158"/>
      <c r="G26" s="1158"/>
      <c r="H26" s="1158"/>
      <c r="I26" s="1158"/>
      <c r="J26" s="1158"/>
      <c r="K26" s="1158"/>
      <c r="L26" s="1158"/>
      <c r="M26" s="1158"/>
      <c r="N26" s="1159"/>
      <c r="O26" s="1192"/>
      <c r="P26" s="1193"/>
      <c r="Q26" s="1193"/>
      <c r="R26" s="1194"/>
      <c r="S26" s="1175" t="str">
        <f>'[2]иной пер'!B32</f>
        <v>Помощник воспитателя</v>
      </c>
      <c r="T26" s="1176"/>
      <c r="U26" s="1176"/>
      <c r="V26" s="1176"/>
      <c r="W26" s="1176"/>
      <c r="X26" s="1176"/>
      <c r="Y26" s="1176"/>
      <c r="Z26" s="1176"/>
      <c r="AA26" s="1176"/>
      <c r="AB26" s="1176"/>
      <c r="AC26" s="1176"/>
      <c r="AD26" s="1176"/>
      <c r="AE26" s="1176"/>
      <c r="AF26" s="1176"/>
      <c r="AG26" s="1176"/>
      <c r="AH26" s="1177"/>
      <c r="AI26" s="1178"/>
      <c r="AJ26" s="1179"/>
      <c r="AK26" s="1179"/>
      <c r="AL26" s="1179"/>
      <c r="AM26" s="1179"/>
      <c r="AN26" s="1179"/>
      <c r="AO26" s="1179"/>
      <c r="AP26" s="1179"/>
      <c r="AQ26" s="1180"/>
      <c r="AR26" s="1178">
        <f>'[2]иной пер'!E32</f>
        <v>2</v>
      </c>
      <c r="AS26" s="1181"/>
      <c r="AT26" s="1181"/>
      <c r="AU26" s="1181"/>
      <c r="AV26" s="1181"/>
      <c r="AW26" s="1181"/>
      <c r="AX26" s="1181"/>
      <c r="AY26" s="1181"/>
      <c r="AZ26" s="1181"/>
      <c r="BA26" s="1181"/>
      <c r="BB26" s="1182"/>
      <c r="BC26" s="1172">
        <f>'иной пер'!G29</f>
        <v>7242</v>
      </c>
      <c r="BD26" s="1173"/>
      <c r="BE26" s="1173"/>
      <c r="BF26" s="1173"/>
      <c r="BG26" s="1173"/>
      <c r="BH26" s="1173"/>
      <c r="BI26" s="1173"/>
      <c r="BJ26" s="1174"/>
      <c r="BK26" s="1172">
        <f>'иной пер'!S29</f>
        <v>4345.55</v>
      </c>
      <c r="BL26" s="1173"/>
      <c r="BM26" s="1173"/>
      <c r="BN26" s="1173"/>
      <c r="BO26" s="1173"/>
      <c r="BP26" s="1173"/>
      <c r="BQ26" s="1173"/>
      <c r="BR26" s="1174"/>
      <c r="BS26" s="1172">
        <f>'иной пер'!Y29</f>
        <v>1810.5</v>
      </c>
      <c r="BT26" s="1173"/>
      <c r="BU26" s="1173"/>
      <c r="BV26" s="1173"/>
      <c r="BW26" s="1173"/>
      <c r="BX26" s="1173"/>
      <c r="BY26" s="1173"/>
      <c r="BZ26" s="1174"/>
      <c r="CA26" s="1172">
        <f>'иной пер'!AA29</f>
        <v>8038.83</v>
      </c>
      <c r="CB26" s="1173"/>
      <c r="CC26" s="1173"/>
      <c r="CD26" s="1173"/>
      <c r="CE26" s="1173"/>
      <c r="CF26" s="1173"/>
      <c r="CG26" s="1173"/>
      <c r="CH26" s="1174"/>
      <c r="CI26" s="1172">
        <f>'иной пер'!AB29</f>
        <v>10718.44</v>
      </c>
      <c r="CJ26" s="1173"/>
      <c r="CK26" s="1173"/>
      <c r="CL26" s="1173"/>
      <c r="CM26" s="1173"/>
      <c r="CN26" s="1173"/>
      <c r="CO26" s="1173"/>
      <c r="CP26" s="1174"/>
      <c r="CQ26" s="1172">
        <f>SUM(BC26:CP26)</f>
        <v>32155.32</v>
      </c>
      <c r="CR26" s="1173"/>
      <c r="CS26" s="1173"/>
      <c r="CT26" s="1173"/>
      <c r="CU26" s="1173"/>
      <c r="CV26" s="1173"/>
      <c r="CW26" s="1173"/>
      <c r="CX26" s="457">
        <f>CQ26*12</f>
        <v>385863.84</v>
      </c>
      <c r="CY26" s="92">
        <v>299</v>
      </c>
      <c r="CZ26" s="458">
        <f>CX26/AR26/CY26</f>
        <v>645.26</v>
      </c>
      <c r="DA26" s="460" t="s">
        <v>277</v>
      </c>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row>
    <row r="27" spans="1:256" s="34" customFormat="1" ht="19.5" customHeight="1">
      <c r="A27" s="1186"/>
      <c r="B27" s="1187"/>
      <c r="C27" s="1187"/>
      <c r="D27" s="1187"/>
      <c r="E27" s="1187"/>
      <c r="F27" s="1187"/>
      <c r="G27" s="1187"/>
      <c r="H27" s="1187"/>
      <c r="I27" s="1187"/>
      <c r="J27" s="1187"/>
      <c r="K27" s="1187"/>
      <c r="L27" s="1187"/>
      <c r="M27" s="1187"/>
      <c r="N27" s="1188"/>
      <c r="O27" s="1160"/>
      <c r="P27" s="1161"/>
      <c r="Q27" s="1161"/>
      <c r="R27" s="1162"/>
      <c r="S27" s="1189" t="str">
        <f>'[2]пед пер'!A19</f>
        <v>Иной педагогический персонал</v>
      </c>
      <c r="T27" s="1190"/>
      <c r="U27" s="1190"/>
      <c r="V27" s="1190"/>
      <c r="W27" s="1190"/>
      <c r="X27" s="1190"/>
      <c r="Y27" s="1190"/>
      <c r="Z27" s="1190"/>
      <c r="AA27" s="1190"/>
      <c r="AB27" s="1190"/>
      <c r="AC27" s="1190"/>
      <c r="AD27" s="1190"/>
      <c r="AE27" s="1190"/>
      <c r="AF27" s="1190"/>
      <c r="AG27" s="1190"/>
      <c r="AH27" s="1190"/>
      <c r="AI27" s="1190"/>
      <c r="AJ27" s="1190"/>
      <c r="AK27" s="1190"/>
      <c r="AL27" s="1190"/>
      <c r="AM27" s="1190"/>
      <c r="AN27" s="1190"/>
      <c r="AO27" s="1190"/>
      <c r="AP27" s="1190"/>
      <c r="AQ27" s="1191"/>
      <c r="AR27" s="1166">
        <f>SUM(AR28:BB28)</f>
        <v>3</v>
      </c>
      <c r="AS27" s="1167"/>
      <c r="AT27" s="1167"/>
      <c r="AU27" s="1167"/>
      <c r="AV27" s="1167"/>
      <c r="AW27" s="1167"/>
      <c r="AX27" s="1167"/>
      <c r="AY27" s="1167"/>
      <c r="AZ27" s="1167"/>
      <c r="BA27" s="1167"/>
      <c r="BB27" s="1168"/>
      <c r="BC27" s="1169">
        <f>SUM(BC28:BJ28)</f>
        <v>21513</v>
      </c>
      <c r="BD27" s="1170"/>
      <c r="BE27" s="1170"/>
      <c r="BF27" s="1170"/>
      <c r="BG27" s="1170"/>
      <c r="BH27" s="1170"/>
      <c r="BI27" s="1170"/>
      <c r="BJ27" s="1171"/>
      <c r="BK27" s="1169">
        <f>SUM(BK28:BR28)</f>
        <v>5378.25</v>
      </c>
      <c r="BL27" s="1170"/>
      <c r="BM27" s="1170"/>
      <c r="BN27" s="1170"/>
      <c r="BO27" s="1170"/>
      <c r="BP27" s="1170"/>
      <c r="BQ27" s="1170"/>
      <c r="BR27" s="1171"/>
      <c r="BS27" s="1169">
        <f>SUM(BS28:BZ28)</f>
        <v>5378.25</v>
      </c>
      <c r="BT27" s="1170"/>
      <c r="BU27" s="1170"/>
      <c r="BV27" s="1170"/>
      <c r="BW27" s="1170"/>
      <c r="BX27" s="1170"/>
      <c r="BY27" s="1170"/>
      <c r="BZ27" s="1171"/>
      <c r="CA27" s="1169">
        <f>SUM(CA28:CH28)</f>
        <v>25815.599999999999</v>
      </c>
      <c r="CB27" s="1170"/>
      <c r="CC27" s="1170"/>
      <c r="CD27" s="1170"/>
      <c r="CE27" s="1170"/>
      <c r="CF27" s="1170"/>
      <c r="CG27" s="1170"/>
      <c r="CH27" s="1171"/>
      <c r="CI27" s="1169">
        <f>SUM(CI28:CP28)</f>
        <v>34420.800000000003</v>
      </c>
      <c r="CJ27" s="1170"/>
      <c r="CK27" s="1170"/>
      <c r="CL27" s="1170"/>
      <c r="CM27" s="1170"/>
      <c r="CN27" s="1170"/>
      <c r="CO27" s="1170"/>
      <c r="CP27" s="1171"/>
      <c r="CQ27" s="1169">
        <f>SUM(CQ28:CW28)</f>
        <v>92505.9</v>
      </c>
      <c r="CR27" s="1170"/>
      <c r="CS27" s="1170"/>
      <c r="CT27" s="1170"/>
      <c r="CU27" s="1170"/>
      <c r="CV27" s="1170"/>
      <c r="CW27" s="1170"/>
      <c r="CX27" s="453"/>
      <c r="CY27" s="459"/>
      <c r="CZ27" s="453"/>
    </row>
    <row r="28" spans="1:256" s="30" customFormat="1" ht="18" customHeight="1">
      <c r="A28" s="1157"/>
      <c r="B28" s="1158"/>
      <c r="C28" s="1158"/>
      <c r="D28" s="1158"/>
      <c r="E28" s="1158"/>
      <c r="F28" s="1158"/>
      <c r="G28" s="1158"/>
      <c r="H28" s="1158"/>
      <c r="I28" s="1158"/>
      <c r="J28" s="1158"/>
      <c r="K28" s="1158"/>
      <c r="L28" s="1158"/>
      <c r="M28" s="1158"/>
      <c r="N28" s="1159"/>
      <c r="O28" s="1192"/>
      <c r="P28" s="1193"/>
      <c r="Q28" s="1193"/>
      <c r="R28" s="1194"/>
      <c r="S28" s="1195" t="str">
        <f>'[2]пед пер'!C20</f>
        <v>Воспитатель интерната</v>
      </c>
      <c r="T28" s="1196"/>
      <c r="U28" s="1196"/>
      <c r="V28" s="1196"/>
      <c r="W28" s="1196"/>
      <c r="X28" s="1196"/>
      <c r="Y28" s="1196"/>
      <c r="Z28" s="1196"/>
      <c r="AA28" s="1196"/>
      <c r="AB28" s="1196"/>
      <c r="AC28" s="1196"/>
      <c r="AD28" s="1196"/>
      <c r="AE28" s="1196"/>
      <c r="AF28" s="1196"/>
      <c r="AG28" s="1196"/>
      <c r="AH28" s="1197"/>
      <c r="AI28" s="1178">
        <f>'[2]пед пер'!G20</f>
        <v>30</v>
      </c>
      <c r="AJ28" s="1179"/>
      <c r="AK28" s="1179"/>
      <c r="AL28" s="1179"/>
      <c r="AM28" s="1179"/>
      <c r="AN28" s="1179"/>
      <c r="AO28" s="1179"/>
      <c r="AP28" s="1179"/>
      <c r="AQ28" s="1180"/>
      <c r="AR28" s="1178">
        <f>SUM('[2]пед пер'!I20:I22)</f>
        <v>3</v>
      </c>
      <c r="AS28" s="1181"/>
      <c r="AT28" s="1181"/>
      <c r="AU28" s="1181"/>
      <c r="AV28" s="1181"/>
      <c r="AW28" s="1181"/>
      <c r="AX28" s="1181"/>
      <c r="AY28" s="1181"/>
      <c r="AZ28" s="1181"/>
      <c r="BA28" s="1181"/>
      <c r="BB28" s="1182"/>
      <c r="BC28" s="1172">
        <f>'пед пер'!K24</f>
        <v>21513</v>
      </c>
      <c r="BD28" s="1173"/>
      <c r="BE28" s="1173"/>
      <c r="BF28" s="1173"/>
      <c r="BG28" s="1173"/>
      <c r="BH28" s="1173"/>
      <c r="BI28" s="1173"/>
      <c r="BJ28" s="1174"/>
      <c r="BK28" s="1172">
        <f>'пед пер'!Y24</f>
        <v>5378.25</v>
      </c>
      <c r="BL28" s="1173"/>
      <c r="BM28" s="1173"/>
      <c r="BN28" s="1173"/>
      <c r="BO28" s="1173"/>
      <c r="BP28" s="1173"/>
      <c r="BQ28" s="1173"/>
      <c r="BR28" s="1174"/>
      <c r="BS28" s="1172">
        <f>'пед пер'!BF24</f>
        <v>5378.25</v>
      </c>
      <c r="BT28" s="1173"/>
      <c r="BU28" s="1173"/>
      <c r="BV28" s="1173"/>
      <c r="BW28" s="1173"/>
      <c r="BX28" s="1173"/>
      <c r="BY28" s="1173"/>
      <c r="BZ28" s="1174"/>
      <c r="CA28" s="1172">
        <f>'пед пер'!BP24</f>
        <v>25815.599999999999</v>
      </c>
      <c r="CB28" s="1173"/>
      <c r="CC28" s="1173"/>
      <c r="CD28" s="1173"/>
      <c r="CE28" s="1173"/>
      <c r="CF28" s="1173"/>
      <c r="CG28" s="1173"/>
      <c r="CH28" s="1174"/>
      <c r="CI28" s="1172">
        <f>'пед пер'!BR24</f>
        <v>34420.800000000003</v>
      </c>
      <c r="CJ28" s="1173"/>
      <c r="CK28" s="1173"/>
      <c r="CL28" s="1173"/>
      <c r="CM28" s="1173"/>
      <c r="CN28" s="1173"/>
      <c r="CO28" s="1173"/>
      <c r="CP28" s="1174"/>
      <c r="CQ28" s="1172">
        <f>SUM(BC28:CP28)</f>
        <v>92505.9</v>
      </c>
      <c r="CR28" s="1173"/>
      <c r="CS28" s="1173"/>
      <c r="CT28" s="1173"/>
      <c r="CU28" s="1173"/>
      <c r="CV28" s="1173"/>
      <c r="CW28" s="1173"/>
      <c r="CX28" s="457">
        <f t="shared" ref="CX28" si="0">CQ28*12</f>
        <v>1110070.8</v>
      </c>
      <c r="CY28" s="92">
        <v>299</v>
      </c>
      <c r="CZ28" s="608">
        <f t="shared" ref="CZ28" si="1">CX28/AR28/CY28</f>
        <v>1237.54</v>
      </c>
    </row>
    <row r="29" spans="1:256" s="30" customFormat="1" ht="15.95" customHeight="1">
      <c r="A29" s="1204" t="s">
        <v>126</v>
      </c>
      <c r="B29" s="1204"/>
      <c r="C29" s="1204"/>
      <c r="D29" s="1204"/>
      <c r="E29" s="1204"/>
      <c r="F29" s="1204"/>
      <c r="G29" s="1204"/>
      <c r="H29" s="1204"/>
      <c r="I29" s="1204"/>
      <c r="J29" s="1204"/>
      <c r="K29" s="1204"/>
      <c r="L29" s="1204"/>
      <c r="M29" s="1204"/>
      <c r="N29" s="1204"/>
      <c r="O29" s="1204"/>
      <c r="P29" s="1204"/>
      <c r="Q29" s="1204"/>
      <c r="R29" s="1204"/>
      <c r="S29" s="1204"/>
      <c r="T29" s="1204"/>
      <c r="U29" s="1204"/>
      <c r="V29" s="1204"/>
      <c r="W29" s="1204"/>
      <c r="X29" s="1204"/>
      <c r="Y29" s="1204"/>
      <c r="Z29" s="1204"/>
      <c r="AA29" s="1204"/>
      <c r="AB29" s="1204"/>
      <c r="AC29" s="1204"/>
      <c r="AD29" s="1204"/>
      <c r="AE29" s="1204"/>
      <c r="AF29" s="1204"/>
      <c r="AG29" s="1204"/>
      <c r="AH29" s="1205"/>
      <c r="AI29" s="1198"/>
      <c r="AJ29" s="1184"/>
      <c r="AK29" s="1184"/>
      <c r="AL29" s="1184"/>
      <c r="AM29" s="1184"/>
      <c r="AN29" s="1184"/>
      <c r="AO29" s="1184"/>
      <c r="AP29" s="1184"/>
      <c r="AQ29" s="1185"/>
      <c r="AR29" s="1206">
        <f>AR19+AR22+AR25+AR27</f>
        <v>9</v>
      </c>
      <c r="AS29" s="1206"/>
      <c r="AT29" s="1206"/>
      <c r="AU29" s="1206"/>
      <c r="AV29" s="1206"/>
      <c r="AW29" s="1206"/>
      <c r="AX29" s="1206"/>
      <c r="AY29" s="1206"/>
      <c r="AZ29" s="1206"/>
      <c r="BA29" s="1206"/>
      <c r="BB29" s="1206"/>
      <c r="BC29" s="1200">
        <f>BC19+BC22+BC25+BC27</f>
        <v>65560</v>
      </c>
      <c r="BD29" s="1200"/>
      <c r="BE29" s="1200"/>
      <c r="BF29" s="1200"/>
      <c r="BG29" s="1200"/>
      <c r="BH29" s="1200"/>
      <c r="BI29" s="1200"/>
      <c r="BJ29" s="1200"/>
      <c r="BK29" s="1200">
        <f>BK19+BK22+BK25+BK27</f>
        <v>22259.65</v>
      </c>
      <c r="BL29" s="1200"/>
      <c r="BM29" s="1200"/>
      <c r="BN29" s="1200"/>
      <c r="BO29" s="1200"/>
      <c r="BP29" s="1200"/>
      <c r="BQ29" s="1200"/>
      <c r="BR29" s="1200"/>
      <c r="BS29" s="1200">
        <f>BS19+BS22+BS25+BS27</f>
        <v>18057.2</v>
      </c>
      <c r="BT29" s="1200"/>
      <c r="BU29" s="1200"/>
      <c r="BV29" s="1200"/>
      <c r="BW29" s="1200"/>
      <c r="BX29" s="1200"/>
      <c r="BY29" s="1200"/>
      <c r="BZ29" s="1200"/>
      <c r="CA29" s="1200">
        <f>CA19+CA22+CA25+CA27</f>
        <v>69980.009999999995</v>
      </c>
      <c r="CB29" s="1200"/>
      <c r="CC29" s="1200"/>
      <c r="CD29" s="1200"/>
      <c r="CE29" s="1200"/>
      <c r="CF29" s="1200"/>
      <c r="CG29" s="1200"/>
      <c r="CH29" s="1200"/>
      <c r="CI29" s="1200">
        <f>CI19+CI22+CI25+CI27</f>
        <v>93306.68</v>
      </c>
      <c r="CJ29" s="1200"/>
      <c r="CK29" s="1200"/>
      <c r="CL29" s="1200"/>
      <c r="CM29" s="1200"/>
      <c r="CN29" s="1200"/>
      <c r="CO29" s="1200"/>
      <c r="CP29" s="1200"/>
      <c r="CQ29" s="1200">
        <f>CQ19+CQ22+CQ25+CQ27</f>
        <v>269163.53999999998</v>
      </c>
      <c r="CR29" s="1200"/>
      <c r="CS29" s="1200"/>
      <c r="CT29" s="1200"/>
      <c r="CU29" s="1200"/>
      <c r="CV29" s="1200"/>
      <c r="CW29" s="1200"/>
      <c r="CX29" s="1201"/>
      <c r="CY29" s="1201"/>
      <c r="CZ29" s="1201"/>
      <c r="DA29" s="218"/>
      <c r="DB29" s="219"/>
      <c r="DC29" s="29"/>
      <c r="DD29" s="29"/>
      <c r="DE29" s="29"/>
      <c r="DF29" s="29"/>
      <c r="DG29" s="29"/>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c r="IH29" s="34"/>
      <c r="II29" s="34"/>
      <c r="IJ29" s="34"/>
      <c r="IK29" s="34"/>
      <c r="IL29" s="34"/>
      <c r="IM29" s="34"/>
      <c r="IN29" s="34"/>
      <c r="IO29" s="34"/>
      <c r="IP29" s="34"/>
      <c r="IQ29" s="34"/>
      <c r="IR29" s="34"/>
      <c r="IS29" s="34"/>
      <c r="IT29" s="34"/>
      <c r="IU29" s="34"/>
      <c r="IV29" s="34"/>
    </row>
    <row r="30" spans="1:256" s="30" customFormat="1" hidden="1">
      <c r="A30" s="589"/>
      <c r="B30" s="589"/>
      <c r="C30" s="589"/>
      <c r="D30" s="589"/>
      <c r="E30" s="589"/>
      <c r="F30" s="589"/>
      <c r="G30" s="589"/>
      <c r="H30" s="589"/>
      <c r="I30" s="589"/>
      <c r="J30" s="589"/>
      <c r="K30" s="589"/>
      <c r="L30" s="589"/>
      <c r="M30" s="589"/>
      <c r="N30" s="589"/>
      <c r="O30" s="589"/>
      <c r="P30" s="589"/>
      <c r="Q30" s="589"/>
      <c r="R30" s="589"/>
      <c r="S30" s="589"/>
      <c r="T30" s="589"/>
      <c r="U30" s="589"/>
      <c r="V30" s="589"/>
      <c r="W30" s="589"/>
      <c r="X30" s="589"/>
      <c r="Y30" s="589"/>
      <c r="Z30" s="589"/>
      <c r="AA30" s="589"/>
      <c r="AB30" s="589"/>
      <c r="AC30" s="589"/>
      <c r="AD30" s="589"/>
      <c r="AE30" s="589"/>
      <c r="AF30" s="589"/>
      <c r="AG30" s="589"/>
      <c r="AH30" s="589"/>
      <c r="AI30" s="1198"/>
      <c r="AJ30" s="1184"/>
      <c r="AK30" s="1184"/>
      <c r="AL30" s="1184"/>
      <c r="AM30" s="1184"/>
      <c r="AN30" s="1184"/>
      <c r="AO30" s="1184"/>
      <c r="AP30" s="1184"/>
      <c r="AQ30" s="1185"/>
      <c r="AR30" s="1199">
        <f>'[2]иной пер'!E34+'[2]пед пер'!I24</f>
        <v>9</v>
      </c>
      <c r="AS30" s="1199"/>
      <c r="AT30" s="1199"/>
      <c r="AU30" s="1199"/>
      <c r="AV30" s="1199"/>
      <c r="AW30" s="1199"/>
      <c r="AX30" s="1199"/>
      <c r="AY30" s="1199"/>
      <c r="AZ30" s="1199"/>
      <c r="BA30" s="1199"/>
      <c r="BB30" s="1199"/>
      <c r="BC30" s="1200">
        <f>'[2]иной пер'!G34+'[2]пед пер'!M24</f>
        <v>41961</v>
      </c>
      <c r="BD30" s="1200"/>
      <c r="BE30" s="1200"/>
      <c r="BF30" s="1200"/>
      <c r="BG30" s="1200"/>
      <c r="BH30" s="1200"/>
      <c r="BI30" s="1200"/>
      <c r="BJ30" s="1200"/>
      <c r="BK30" s="1200">
        <f>'[2]иной пер'!S34+'[2]пед пер'!Y24</f>
        <v>18657.419999999998</v>
      </c>
      <c r="BL30" s="1200"/>
      <c r="BM30" s="1200"/>
      <c r="BN30" s="1200"/>
      <c r="BO30" s="1200"/>
      <c r="BP30" s="1200"/>
      <c r="BQ30" s="1200"/>
      <c r="BR30" s="1200"/>
      <c r="BS30" s="1200">
        <f>'[2]иной пер'!Y34+'[2]пед пер'!BF24</f>
        <v>12676.61</v>
      </c>
      <c r="BT30" s="1200"/>
      <c r="BU30" s="1200"/>
      <c r="BV30" s="1200"/>
      <c r="BW30" s="1200"/>
      <c r="BX30" s="1200"/>
      <c r="BY30" s="1200"/>
      <c r="BZ30" s="1200"/>
      <c r="CA30" s="1200">
        <f>CA29</f>
        <v>69980.009999999995</v>
      </c>
      <c r="CB30" s="1200"/>
      <c r="CC30" s="1200"/>
      <c r="CD30" s="1200"/>
      <c r="CE30" s="1200"/>
      <c r="CF30" s="1200"/>
      <c r="CG30" s="1200"/>
      <c r="CH30" s="1200"/>
      <c r="CI30" s="1200">
        <f>CI29</f>
        <v>93306.68</v>
      </c>
      <c r="CJ30" s="1200"/>
      <c r="CK30" s="1200"/>
      <c r="CL30" s="1200"/>
      <c r="CM30" s="1200"/>
      <c r="CN30" s="1200"/>
      <c r="CO30" s="1200"/>
      <c r="CP30" s="1200"/>
      <c r="CQ30" s="1200">
        <f>CQ29</f>
        <v>269163.53999999998</v>
      </c>
      <c r="CR30" s="1200"/>
      <c r="CS30" s="1200"/>
      <c r="CT30" s="1200"/>
      <c r="CU30" s="1200"/>
      <c r="CV30" s="1200"/>
      <c r="CW30" s="1200"/>
      <c r="CX30" s="1207"/>
      <c r="CY30" s="1207"/>
      <c r="CZ30" s="1207"/>
      <c r="DA30" s="1207"/>
      <c r="DB30" s="594"/>
      <c r="DG30" s="589"/>
      <c r="DH30" s="589"/>
      <c r="DI30" s="589"/>
      <c r="DJ30" s="589"/>
      <c r="DK30" s="589"/>
      <c r="DL30" s="589"/>
      <c r="DM30" s="589"/>
      <c r="DN30" s="589"/>
      <c r="DO30" s="589"/>
      <c r="DP30" s="589"/>
      <c r="DQ30" s="589"/>
      <c r="DR30" s="589"/>
      <c r="DS30" s="589"/>
      <c r="DT30" s="589"/>
      <c r="DU30" s="589"/>
      <c r="DV30" s="589"/>
      <c r="DW30" s="589"/>
      <c r="DX30" s="589"/>
      <c r="DY30" s="589"/>
      <c r="DZ30" s="589"/>
      <c r="EA30" s="589"/>
      <c r="EB30" s="589"/>
      <c r="EC30" s="589"/>
      <c r="ED30" s="589"/>
      <c r="EE30" s="589"/>
      <c r="EF30" s="589"/>
      <c r="EG30" s="589"/>
      <c r="EH30" s="589"/>
      <c r="EI30" s="589"/>
      <c r="EJ30" s="589"/>
      <c r="EK30" s="589"/>
      <c r="EL30" s="589"/>
      <c r="EM30" s="589"/>
      <c r="EN30" s="589"/>
      <c r="EO30" s="589"/>
      <c r="EP30" s="589"/>
      <c r="EQ30" s="589"/>
      <c r="ER30" s="589"/>
      <c r="ES30" s="589"/>
      <c r="ET30" s="589"/>
      <c r="EU30" s="589"/>
      <c r="EV30" s="589"/>
      <c r="EW30" s="589"/>
      <c r="EX30" s="589"/>
      <c r="EY30" s="589"/>
      <c r="EZ30" s="589"/>
      <c r="FA30" s="589"/>
      <c r="FB30" s="589"/>
      <c r="FC30" s="589"/>
      <c r="FD30" s="589"/>
      <c r="FE30" s="589"/>
      <c r="FF30" s="589"/>
      <c r="FG30" s="589"/>
      <c r="FH30" s="589"/>
      <c r="FI30" s="589"/>
      <c r="FJ30" s="589"/>
      <c r="FK30" s="589"/>
      <c r="FL30" s="589"/>
      <c r="FM30" s="589"/>
      <c r="FN30" s="589"/>
      <c r="FO30" s="589"/>
      <c r="FP30" s="589"/>
      <c r="FQ30" s="589"/>
      <c r="FR30" s="589"/>
      <c r="FS30" s="589"/>
      <c r="FT30" s="589"/>
      <c r="FU30" s="589"/>
      <c r="FV30" s="589"/>
      <c r="FW30" s="589"/>
      <c r="FX30" s="589"/>
      <c r="FY30" s="589"/>
      <c r="FZ30" s="589"/>
      <c r="GA30" s="589"/>
      <c r="GB30" s="589"/>
      <c r="GC30" s="589"/>
      <c r="GD30" s="589"/>
      <c r="GE30" s="589"/>
      <c r="GF30" s="589"/>
      <c r="GG30" s="589"/>
      <c r="GH30" s="589"/>
      <c r="GI30" s="589"/>
      <c r="GJ30" s="589"/>
      <c r="GK30" s="589"/>
      <c r="GL30" s="589"/>
      <c r="GM30" s="589"/>
      <c r="GN30" s="589"/>
      <c r="GO30" s="589"/>
      <c r="GP30" s="589"/>
      <c r="GQ30" s="589"/>
      <c r="GR30" s="589"/>
      <c r="GS30" s="589"/>
      <c r="GT30" s="589"/>
      <c r="GU30" s="589"/>
      <c r="GV30" s="589"/>
      <c r="GW30" s="589"/>
      <c r="GX30" s="589"/>
      <c r="GY30" s="589"/>
      <c r="GZ30" s="589"/>
      <c r="HA30" s="589"/>
      <c r="HB30" s="589"/>
      <c r="HC30" s="589"/>
      <c r="HD30" s="589"/>
      <c r="HE30" s="589"/>
      <c r="HF30" s="589"/>
      <c r="HG30" s="589"/>
      <c r="HH30" s="589"/>
      <c r="HI30" s="589"/>
      <c r="HJ30" s="589"/>
      <c r="HK30" s="589"/>
      <c r="HL30" s="589"/>
      <c r="HM30" s="589"/>
      <c r="HN30" s="589"/>
      <c r="HO30" s="589"/>
      <c r="HP30" s="589"/>
      <c r="HQ30" s="589"/>
      <c r="HR30" s="589"/>
      <c r="HS30" s="589"/>
      <c r="HT30" s="589"/>
      <c r="HU30" s="589"/>
      <c r="HV30" s="589"/>
      <c r="HW30" s="589"/>
      <c r="HX30" s="589"/>
      <c r="HY30" s="589"/>
      <c r="HZ30" s="589"/>
      <c r="IA30" s="589"/>
      <c r="IB30" s="589"/>
      <c r="IC30" s="589"/>
      <c r="ID30" s="589"/>
      <c r="IE30" s="589"/>
      <c r="IF30" s="589"/>
      <c r="IG30" s="589"/>
      <c r="IH30" s="589"/>
      <c r="II30" s="589"/>
      <c r="IJ30" s="589"/>
      <c r="IK30" s="589"/>
      <c r="IL30" s="589"/>
      <c r="IM30" s="589"/>
      <c r="IN30" s="589"/>
      <c r="IO30" s="589"/>
      <c r="IP30" s="589"/>
      <c r="IQ30" s="589"/>
      <c r="IR30" s="589"/>
      <c r="IS30" s="589"/>
      <c r="IT30" s="589"/>
      <c r="IU30" s="589"/>
      <c r="IV30" s="589"/>
    </row>
    <row r="31" spans="1:256" s="30" customFormat="1">
      <c r="A31" s="589"/>
      <c r="B31" s="589"/>
      <c r="C31" s="589"/>
      <c r="D31" s="589"/>
      <c r="E31" s="589"/>
      <c r="F31" s="589"/>
      <c r="G31" s="589"/>
      <c r="H31" s="589"/>
      <c r="I31" s="589"/>
      <c r="J31" s="589"/>
      <c r="K31" s="589"/>
      <c r="L31" s="589"/>
      <c r="M31" s="589"/>
      <c r="N31" s="589"/>
      <c r="O31" s="589"/>
      <c r="P31" s="589"/>
      <c r="Q31" s="589"/>
      <c r="R31" s="589"/>
      <c r="S31" s="589"/>
      <c r="T31" s="589"/>
      <c r="U31" s="589"/>
      <c r="V31" s="589"/>
      <c r="W31" s="589"/>
      <c r="X31" s="589"/>
      <c r="Y31" s="589"/>
      <c r="Z31" s="589"/>
      <c r="AA31" s="589"/>
      <c r="AB31" s="589"/>
      <c r="AC31" s="589"/>
      <c r="AD31" s="589"/>
      <c r="AE31" s="589"/>
      <c r="AF31" s="589"/>
      <c r="AG31" s="589"/>
      <c r="AH31" s="589"/>
      <c r="AI31" s="94"/>
      <c r="AJ31" s="94"/>
      <c r="AK31" s="94"/>
      <c r="AL31" s="94"/>
      <c r="AM31" s="94"/>
      <c r="AN31" s="94"/>
      <c r="AO31" s="94"/>
      <c r="AP31" s="94"/>
      <c r="AQ31" s="94"/>
      <c r="AR31" s="35"/>
      <c r="AS31" s="35"/>
      <c r="AT31" s="35"/>
      <c r="AU31" s="35"/>
      <c r="AV31" s="35"/>
      <c r="AW31" s="35"/>
      <c r="AX31" s="35"/>
      <c r="AY31" s="35"/>
      <c r="AZ31" s="35"/>
      <c r="BA31" s="35"/>
      <c r="BB31" s="35"/>
      <c r="BC31" s="159"/>
      <c r="BD31" s="159"/>
      <c r="BE31" s="159"/>
      <c r="BF31" s="159"/>
      <c r="BG31" s="159"/>
      <c r="BH31" s="159"/>
      <c r="BI31" s="159"/>
      <c r="BJ31" s="159"/>
      <c r="BK31" s="159"/>
      <c r="BL31" s="159"/>
      <c r="BM31" s="159"/>
      <c r="BN31" s="159"/>
      <c r="BO31" s="159"/>
      <c r="BP31" s="159"/>
      <c r="BQ31" s="159"/>
      <c r="BR31" s="159"/>
      <c r="BS31" s="159"/>
      <c r="BT31" s="159"/>
      <c r="BU31" s="159"/>
      <c r="BV31" s="159"/>
      <c r="BW31" s="159"/>
      <c r="BX31" s="159"/>
      <c r="BY31" s="159"/>
      <c r="BZ31" s="159"/>
      <c r="CA31" s="159"/>
      <c r="CB31" s="159"/>
      <c r="CC31" s="159"/>
      <c r="CD31" s="159"/>
      <c r="CE31" s="159"/>
      <c r="CF31" s="159"/>
      <c r="CG31" s="159"/>
      <c r="CH31" s="159"/>
      <c r="CI31" s="159"/>
      <c r="CJ31" s="159"/>
      <c r="CK31" s="159"/>
      <c r="CL31" s="159"/>
      <c r="CM31" s="159"/>
      <c r="CN31" s="159"/>
      <c r="CO31" s="159"/>
      <c r="CP31" s="159"/>
      <c r="CQ31" s="1211"/>
      <c r="CR31" s="1211"/>
      <c r="CS31" s="1211"/>
      <c r="CT31" s="1211"/>
      <c r="CU31" s="1211"/>
      <c r="CV31" s="1211"/>
      <c r="CW31" s="1211"/>
      <c r="CX31" s="220"/>
      <c r="CY31" s="220"/>
      <c r="CZ31" s="220"/>
      <c r="DA31" s="220"/>
      <c r="DB31" s="587"/>
      <c r="DC31" s="589"/>
      <c r="DD31" s="589"/>
      <c r="DE31" s="589"/>
      <c r="DF31" s="589"/>
      <c r="DG31" s="589"/>
      <c r="DH31" s="589"/>
      <c r="DI31" s="589"/>
      <c r="DJ31" s="589"/>
      <c r="DK31" s="589"/>
      <c r="DL31" s="589"/>
      <c r="DM31" s="589"/>
      <c r="DN31" s="589"/>
      <c r="DO31" s="589"/>
      <c r="DP31" s="589"/>
      <c r="DQ31" s="589"/>
      <c r="DR31" s="589"/>
      <c r="DS31" s="589"/>
      <c r="DT31" s="589"/>
      <c r="DU31" s="589"/>
      <c r="DV31" s="589"/>
      <c r="DW31" s="589"/>
      <c r="DX31" s="589"/>
      <c r="DY31" s="589"/>
      <c r="DZ31" s="589"/>
      <c r="EA31" s="589"/>
      <c r="EB31" s="589"/>
      <c r="EC31" s="589"/>
      <c r="ED31" s="589"/>
      <c r="EE31" s="589"/>
      <c r="EF31" s="589"/>
      <c r="EG31" s="589"/>
      <c r="EH31" s="589"/>
      <c r="EI31" s="589"/>
      <c r="EJ31" s="589"/>
      <c r="EK31" s="589"/>
      <c r="EL31" s="589"/>
      <c r="EM31" s="589"/>
      <c r="EN31" s="589"/>
      <c r="EO31" s="589"/>
      <c r="EP31" s="589"/>
      <c r="EQ31" s="589"/>
      <c r="ER31" s="589"/>
      <c r="ES31" s="589"/>
      <c r="ET31" s="589"/>
      <c r="EU31" s="589"/>
      <c r="EV31" s="589"/>
      <c r="EW31" s="589"/>
      <c r="EX31" s="589"/>
      <c r="EY31" s="589"/>
      <c r="EZ31" s="589"/>
      <c r="FA31" s="589"/>
      <c r="FB31" s="589"/>
      <c r="FC31" s="589"/>
      <c r="FD31" s="589"/>
      <c r="FE31" s="589"/>
      <c r="FF31" s="589"/>
      <c r="FG31" s="589"/>
      <c r="FH31" s="589"/>
      <c r="FI31" s="589"/>
      <c r="FJ31" s="589"/>
      <c r="FK31" s="589"/>
      <c r="FL31" s="589"/>
      <c r="FM31" s="589"/>
      <c r="FN31" s="589"/>
      <c r="FO31" s="589"/>
      <c r="FP31" s="589"/>
      <c r="FQ31" s="589"/>
      <c r="FR31" s="589"/>
      <c r="FS31" s="589"/>
      <c r="FT31" s="589"/>
      <c r="FU31" s="589"/>
      <c r="FV31" s="589"/>
      <c r="FW31" s="589"/>
      <c r="FX31" s="589"/>
      <c r="FY31" s="589"/>
      <c r="FZ31" s="589"/>
      <c r="GA31" s="589"/>
      <c r="GB31" s="589"/>
      <c r="GC31" s="589"/>
      <c r="GD31" s="589"/>
      <c r="GE31" s="589"/>
      <c r="GF31" s="589"/>
      <c r="GG31" s="589"/>
      <c r="GH31" s="589"/>
      <c r="GI31" s="589"/>
      <c r="GJ31" s="589"/>
      <c r="GK31" s="589"/>
      <c r="GL31" s="589"/>
      <c r="GM31" s="589"/>
      <c r="GN31" s="589"/>
      <c r="GO31" s="589"/>
      <c r="GP31" s="589"/>
      <c r="GQ31" s="589"/>
      <c r="GR31" s="589"/>
      <c r="GS31" s="589"/>
      <c r="GT31" s="589"/>
      <c r="GU31" s="589"/>
      <c r="GV31" s="589"/>
      <c r="GW31" s="589"/>
      <c r="GX31" s="589"/>
      <c r="GY31" s="589"/>
      <c r="GZ31" s="589"/>
      <c r="HA31" s="589"/>
      <c r="HB31" s="589"/>
      <c r="HC31" s="589"/>
      <c r="HD31" s="589"/>
      <c r="HE31" s="589"/>
      <c r="HF31" s="589"/>
      <c r="HG31" s="589"/>
      <c r="HH31" s="589"/>
      <c r="HI31" s="589"/>
      <c r="HJ31" s="589"/>
      <c r="HK31" s="589"/>
      <c r="HL31" s="589"/>
      <c r="HM31" s="589"/>
      <c r="HN31" s="589"/>
      <c r="HO31" s="589"/>
      <c r="HP31" s="589"/>
      <c r="HQ31" s="589"/>
      <c r="HR31" s="589"/>
      <c r="HS31" s="589"/>
      <c r="HT31" s="589"/>
      <c r="HU31" s="589"/>
      <c r="HV31" s="589"/>
      <c r="HW31" s="589"/>
      <c r="HX31" s="589"/>
      <c r="HY31" s="589"/>
      <c r="HZ31" s="589"/>
      <c r="IA31" s="589"/>
      <c r="IB31" s="589"/>
      <c r="IC31" s="589"/>
      <c r="ID31" s="589"/>
      <c r="IE31" s="589"/>
      <c r="IF31" s="589"/>
      <c r="IG31" s="589"/>
      <c r="IH31" s="589"/>
      <c r="II31" s="589"/>
      <c r="IJ31" s="589"/>
      <c r="IK31" s="589"/>
      <c r="IL31" s="589"/>
      <c r="IM31" s="589"/>
      <c r="IN31" s="589"/>
      <c r="IO31" s="589"/>
      <c r="IP31" s="589"/>
      <c r="IQ31" s="589"/>
      <c r="IR31" s="589"/>
      <c r="IS31" s="589"/>
      <c r="IT31" s="589"/>
      <c r="IU31" s="589"/>
      <c r="IV31" s="589"/>
    </row>
    <row r="32" spans="1:256" s="30" customFormat="1">
      <c r="A32" s="589"/>
      <c r="B32" s="589"/>
      <c r="C32" s="589"/>
      <c r="D32" s="589"/>
      <c r="E32" s="589"/>
      <c r="F32" s="589"/>
      <c r="G32" s="589"/>
      <c r="H32" s="589"/>
      <c r="I32" s="589"/>
      <c r="J32" s="589"/>
      <c r="K32" s="589"/>
      <c r="L32" s="589"/>
      <c r="M32" s="589"/>
      <c r="N32" s="589"/>
      <c r="O32" s="589"/>
      <c r="P32" s="589"/>
      <c r="Q32" s="589"/>
      <c r="R32" s="589"/>
      <c r="S32" s="589"/>
      <c r="T32" s="589"/>
      <c r="U32" s="589"/>
      <c r="V32" s="589"/>
      <c r="W32" s="589"/>
      <c r="X32" s="589"/>
      <c r="Y32" s="589"/>
      <c r="Z32" s="589"/>
      <c r="AA32" s="589"/>
      <c r="AB32" s="589"/>
      <c r="AC32" s="589"/>
      <c r="AD32" s="589"/>
      <c r="AE32" s="589"/>
      <c r="AF32" s="589"/>
      <c r="AG32" s="589"/>
      <c r="AH32" s="589"/>
      <c r="AI32" s="94"/>
      <c r="AJ32" s="94"/>
      <c r="AK32" s="94"/>
      <c r="AL32" s="94"/>
      <c r="AM32" s="94"/>
      <c r="AN32" s="94"/>
      <c r="AO32" s="94"/>
      <c r="AP32" s="94"/>
      <c r="AQ32" s="94"/>
      <c r="AR32" s="35"/>
      <c r="AS32" s="35"/>
      <c r="AT32" s="35"/>
      <c r="AU32" s="35"/>
      <c r="AV32" s="35"/>
      <c r="AW32" s="35"/>
      <c r="AX32" s="35"/>
      <c r="AY32" s="35"/>
      <c r="AZ32" s="35"/>
      <c r="BA32" s="35"/>
      <c r="BB32" s="35"/>
      <c r="BC32" s="159"/>
      <c r="BD32" s="159"/>
      <c r="BE32" s="159"/>
      <c r="BF32" s="159"/>
      <c r="BG32" s="159"/>
      <c r="BH32" s="159"/>
      <c r="BI32" s="159"/>
      <c r="BJ32" s="159"/>
      <c r="BK32" s="159"/>
      <c r="BL32" s="159"/>
      <c r="BM32" s="159"/>
      <c r="BN32" s="159"/>
      <c r="BO32" s="159"/>
      <c r="BP32" s="159"/>
      <c r="BQ32" s="159"/>
      <c r="BR32" s="159"/>
      <c r="BS32" s="159"/>
      <c r="BT32" s="159"/>
      <c r="BU32" s="159"/>
      <c r="BV32" s="159"/>
      <c r="BW32" s="159"/>
      <c r="BX32" s="159"/>
      <c r="BY32" s="159"/>
      <c r="BZ32" s="159"/>
      <c r="CA32" s="159"/>
      <c r="CB32" s="159"/>
      <c r="CC32" s="159"/>
      <c r="CD32" s="159"/>
      <c r="CE32" s="159"/>
      <c r="CF32" s="159"/>
      <c r="CG32" s="159"/>
      <c r="CH32" s="159"/>
      <c r="CI32" s="159"/>
      <c r="CJ32" s="159"/>
      <c r="CK32" s="159"/>
      <c r="CL32" s="159"/>
      <c r="CM32" s="159"/>
      <c r="CN32" s="159"/>
      <c r="CO32" s="159"/>
      <c r="CP32" s="159"/>
      <c r="CQ32" s="596"/>
      <c r="CR32" s="596"/>
      <c r="CS32" s="596"/>
      <c r="CT32" s="596"/>
      <c r="CU32" s="596"/>
      <c r="CV32" s="596"/>
      <c r="CW32" s="596"/>
      <c r="CX32" s="170"/>
      <c r="CY32" s="170"/>
      <c r="CZ32" s="170"/>
      <c r="DA32" s="170"/>
      <c r="DB32" s="589"/>
      <c r="DC32" s="589"/>
      <c r="DD32" s="589"/>
      <c r="DE32" s="589"/>
      <c r="DF32" s="589"/>
      <c r="DG32" s="589"/>
      <c r="DH32" s="589"/>
      <c r="DI32" s="589"/>
      <c r="DJ32" s="589"/>
      <c r="DK32" s="589"/>
      <c r="DL32" s="589"/>
      <c r="DM32" s="589"/>
      <c r="DN32" s="589"/>
      <c r="DO32" s="589"/>
      <c r="DP32" s="589"/>
      <c r="DQ32" s="589"/>
      <c r="DR32" s="589"/>
      <c r="DS32" s="589"/>
      <c r="DT32" s="589"/>
      <c r="DU32" s="589"/>
      <c r="DV32" s="589"/>
      <c r="DW32" s="589"/>
      <c r="DX32" s="589"/>
      <c r="DY32" s="589"/>
      <c r="DZ32" s="589"/>
      <c r="EA32" s="589"/>
      <c r="EB32" s="589"/>
      <c r="EC32" s="589"/>
      <c r="ED32" s="589"/>
      <c r="EE32" s="589"/>
      <c r="EF32" s="589"/>
      <c r="EG32" s="589"/>
      <c r="EH32" s="589"/>
      <c r="EI32" s="589"/>
      <c r="EJ32" s="589"/>
      <c r="EK32" s="589"/>
      <c r="EL32" s="589"/>
      <c r="EM32" s="589"/>
      <c r="EN32" s="589"/>
      <c r="EO32" s="589"/>
      <c r="EP32" s="589"/>
      <c r="EQ32" s="589"/>
      <c r="ER32" s="589"/>
      <c r="ES32" s="589"/>
      <c r="ET32" s="589"/>
      <c r="EU32" s="589"/>
      <c r="EV32" s="589"/>
      <c r="EW32" s="589"/>
      <c r="EX32" s="589"/>
      <c r="EY32" s="589"/>
      <c r="EZ32" s="589"/>
      <c r="FA32" s="589"/>
      <c r="FB32" s="589"/>
      <c r="FC32" s="589"/>
      <c r="FD32" s="589"/>
      <c r="FE32" s="589"/>
      <c r="FF32" s="589"/>
      <c r="FG32" s="589"/>
      <c r="FH32" s="589"/>
      <c r="FI32" s="589"/>
      <c r="FJ32" s="589"/>
      <c r="FK32" s="589"/>
      <c r="FL32" s="589"/>
      <c r="FM32" s="589"/>
      <c r="FN32" s="589"/>
      <c r="FO32" s="589"/>
      <c r="FP32" s="589"/>
      <c r="FQ32" s="589"/>
      <c r="FR32" s="589"/>
      <c r="FS32" s="589"/>
      <c r="FT32" s="589"/>
      <c r="FU32" s="589"/>
      <c r="FV32" s="589"/>
      <c r="FW32" s="589"/>
      <c r="FX32" s="589"/>
      <c r="FY32" s="589"/>
      <c r="FZ32" s="589"/>
      <c r="GA32" s="589"/>
      <c r="GB32" s="589"/>
      <c r="GC32" s="589"/>
      <c r="GD32" s="589"/>
      <c r="GE32" s="589"/>
      <c r="GF32" s="589"/>
      <c r="GG32" s="589"/>
      <c r="GH32" s="589"/>
      <c r="GI32" s="589"/>
      <c r="GJ32" s="589"/>
      <c r="GK32" s="589"/>
      <c r="GL32" s="589"/>
      <c r="GM32" s="589"/>
      <c r="GN32" s="589"/>
      <c r="GO32" s="589"/>
      <c r="GP32" s="589"/>
      <c r="GQ32" s="589"/>
      <c r="GR32" s="589"/>
      <c r="GS32" s="589"/>
      <c r="GT32" s="589"/>
      <c r="GU32" s="589"/>
      <c r="GV32" s="589"/>
      <c r="GW32" s="589"/>
      <c r="GX32" s="589"/>
      <c r="GY32" s="589"/>
      <c r="GZ32" s="589"/>
      <c r="HA32" s="589"/>
      <c r="HB32" s="589"/>
      <c r="HC32" s="589"/>
      <c r="HD32" s="589"/>
      <c r="HE32" s="589"/>
      <c r="HF32" s="589"/>
      <c r="HG32" s="589"/>
      <c r="HH32" s="589"/>
      <c r="HI32" s="589"/>
      <c r="HJ32" s="589"/>
      <c r="HK32" s="589"/>
      <c r="HL32" s="589"/>
      <c r="HM32" s="589"/>
      <c r="HN32" s="589"/>
      <c r="HO32" s="589"/>
      <c r="HP32" s="589"/>
      <c r="HQ32" s="589"/>
      <c r="HR32" s="589"/>
      <c r="HS32" s="589"/>
      <c r="HT32" s="589"/>
      <c r="HU32" s="589"/>
      <c r="HV32" s="589"/>
      <c r="HW32" s="589"/>
      <c r="HX32" s="589"/>
      <c r="HY32" s="589"/>
      <c r="HZ32" s="589"/>
      <c r="IA32" s="589"/>
      <c r="IB32" s="589"/>
      <c r="IC32" s="589"/>
      <c r="ID32" s="589"/>
      <c r="IE32" s="589"/>
      <c r="IF32" s="589"/>
      <c r="IG32" s="589"/>
      <c r="IH32" s="589"/>
      <c r="II32" s="589"/>
      <c r="IJ32" s="589"/>
      <c r="IK32" s="589"/>
      <c r="IL32" s="589"/>
      <c r="IM32" s="589"/>
      <c r="IN32" s="589"/>
      <c r="IO32" s="589"/>
      <c r="IP32" s="589"/>
      <c r="IQ32" s="589"/>
      <c r="IR32" s="589"/>
      <c r="IS32" s="589"/>
      <c r="IT32" s="589"/>
      <c r="IU32" s="589"/>
      <c r="IV32" s="589"/>
    </row>
    <row r="33" spans="1:256" s="30" customFormat="1">
      <c r="A33" s="589"/>
      <c r="B33" s="589"/>
      <c r="C33" s="589"/>
      <c r="D33" s="589"/>
      <c r="E33" s="589"/>
      <c r="F33" s="589"/>
      <c r="G33" s="589"/>
      <c r="H33" s="589"/>
      <c r="I33" s="589"/>
      <c r="J33" s="589"/>
      <c r="K33" s="589"/>
      <c r="L33" s="589"/>
      <c r="M33" s="589"/>
      <c r="N33" s="589"/>
      <c r="O33" s="589"/>
      <c r="P33" s="589"/>
      <c r="Q33" s="589"/>
      <c r="R33" s="589"/>
      <c r="S33" s="589"/>
      <c r="T33" s="589"/>
      <c r="U33" s="589"/>
      <c r="V33" s="589"/>
      <c r="W33" s="589"/>
      <c r="X33" s="589"/>
      <c r="Y33" s="589"/>
      <c r="Z33" s="589"/>
      <c r="AA33" s="589"/>
      <c r="AB33" s="589"/>
      <c r="AC33" s="589"/>
      <c r="AD33" s="589"/>
      <c r="AE33" s="589"/>
      <c r="AF33" s="589"/>
      <c r="AG33" s="589"/>
      <c r="AH33" s="589"/>
      <c r="AI33" s="94"/>
      <c r="AJ33" s="94"/>
      <c r="AK33" s="94"/>
      <c r="AL33" s="94"/>
      <c r="AM33" s="94"/>
      <c r="AN33" s="94"/>
      <c r="AO33" s="94"/>
      <c r="AP33" s="94"/>
      <c r="AQ33" s="94"/>
      <c r="AR33" s="35"/>
      <c r="AS33" s="35"/>
      <c r="AT33" s="35"/>
      <c r="AU33" s="35"/>
      <c r="AV33" s="35"/>
      <c r="AW33" s="35"/>
      <c r="AX33" s="35"/>
      <c r="AY33" s="35"/>
      <c r="AZ33" s="35"/>
      <c r="BA33" s="35"/>
      <c r="BB33" s="35"/>
      <c r="BC33" s="159"/>
      <c r="BD33" s="159"/>
      <c r="BE33" s="159"/>
      <c r="BF33" s="159"/>
      <c r="BG33" s="159"/>
      <c r="BH33" s="159"/>
      <c r="BI33" s="159"/>
      <c r="BJ33" s="159"/>
      <c r="BK33" s="159"/>
      <c r="BL33" s="159"/>
      <c r="BM33" s="159"/>
      <c r="BN33" s="159"/>
      <c r="BO33" s="159"/>
      <c r="BP33" s="159"/>
      <c r="BQ33" s="159"/>
      <c r="BR33" s="159"/>
      <c r="BS33" s="159"/>
      <c r="BT33" s="159"/>
      <c r="BU33" s="159"/>
      <c r="BV33" s="159"/>
      <c r="BW33" s="159"/>
      <c r="BX33" s="159"/>
      <c r="BY33" s="159"/>
      <c r="BZ33" s="159"/>
      <c r="CA33" s="159"/>
      <c r="CB33" s="159"/>
      <c r="CC33" s="159"/>
      <c r="CD33" s="159"/>
      <c r="CE33" s="159"/>
      <c r="CF33" s="159"/>
      <c r="CG33" s="159"/>
      <c r="CH33" s="159"/>
      <c r="CI33" s="159"/>
      <c r="CJ33" s="159"/>
      <c r="CK33" s="159"/>
      <c r="CL33" s="159"/>
      <c r="CM33" s="159"/>
      <c r="CN33" s="159"/>
      <c r="CO33" s="159"/>
      <c r="CP33" s="159"/>
      <c r="CQ33" s="596"/>
      <c r="CR33" s="596"/>
      <c r="CS33" s="596"/>
      <c r="CT33" s="596"/>
      <c r="CU33" s="596"/>
      <c r="CV33" s="596"/>
      <c r="CW33" s="596"/>
      <c r="CX33" s="589"/>
      <c r="CY33" s="589"/>
      <c r="CZ33" s="170"/>
      <c r="DA33" s="170"/>
      <c r="DB33" s="589"/>
      <c r="DC33" s="589"/>
      <c r="DD33" s="589"/>
      <c r="DE33" s="589"/>
      <c r="DF33" s="589"/>
      <c r="DG33" s="589"/>
      <c r="DH33" s="589"/>
      <c r="DI33" s="589"/>
      <c r="DJ33" s="589"/>
      <c r="DK33" s="589"/>
      <c r="DL33" s="589"/>
      <c r="DM33" s="589"/>
      <c r="DN33" s="589"/>
      <c r="DO33" s="589"/>
      <c r="DP33" s="589"/>
      <c r="DQ33" s="589"/>
      <c r="DR33" s="589"/>
      <c r="DS33" s="589"/>
      <c r="DT33" s="589"/>
      <c r="DU33" s="589"/>
      <c r="DV33" s="589"/>
      <c r="DW33" s="589"/>
      <c r="DX33" s="589"/>
      <c r="DY33" s="589"/>
      <c r="DZ33" s="589"/>
      <c r="EA33" s="589"/>
      <c r="EB33" s="589"/>
      <c r="EC33" s="589"/>
      <c r="ED33" s="589"/>
      <c r="EE33" s="589"/>
      <c r="EF33" s="589"/>
      <c r="EG33" s="589"/>
      <c r="EH33" s="589"/>
      <c r="EI33" s="589"/>
      <c r="EJ33" s="589"/>
      <c r="EK33" s="589"/>
      <c r="EL33" s="589"/>
      <c r="EM33" s="589"/>
      <c r="EN33" s="589"/>
      <c r="EO33" s="589"/>
      <c r="EP33" s="589"/>
      <c r="EQ33" s="589"/>
      <c r="ER33" s="589"/>
      <c r="ES33" s="589"/>
      <c r="ET33" s="589"/>
      <c r="EU33" s="589"/>
      <c r="EV33" s="589"/>
      <c r="EW33" s="589"/>
      <c r="EX33" s="589"/>
      <c r="EY33" s="589"/>
      <c r="EZ33" s="589"/>
      <c r="FA33" s="589"/>
      <c r="FB33" s="589"/>
      <c r="FC33" s="589"/>
      <c r="FD33" s="589"/>
      <c r="FE33" s="589"/>
      <c r="FF33" s="589"/>
      <c r="FG33" s="589"/>
      <c r="FH33" s="589"/>
      <c r="FI33" s="589"/>
      <c r="FJ33" s="589"/>
      <c r="FK33" s="589"/>
      <c r="FL33" s="589"/>
      <c r="FM33" s="589"/>
      <c r="FN33" s="589"/>
      <c r="FO33" s="589"/>
      <c r="FP33" s="589"/>
      <c r="FQ33" s="589"/>
      <c r="FR33" s="589"/>
      <c r="FS33" s="589"/>
      <c r="FT33" s="589"/>
      <c r="FU33" s="589"/>
      <c r="FV33" s="589"/>
      <c r="FW33" s="589"/>
      <c r="FX33" s="589"/>
      <c r="FY33" s="589"/>
      <c r="FZ33" s="589"/>
      <c r="GA33" s="589"/>
      <c r="GB33" s="589"/>
      <c r="GC33" s="589"/>
      <c r="GD33" s="589"/>
      <c r="GE33" s="589"/>
      <c r="GF33" s="589"/>
      <c r="GG33" s="589"/>
      <c r="GH33" s="589"/>
      <c r="GI33" s="589"/>
      <c r="GJ33" s="589"/>
      <c r="GK33" s="589"/>
      <c r="GL33" s="589"/>
      <c r="GM33" s="589"/>
      <c r="GN33" s="589"/>
      <c r="GO33" s="589"/>
      <c r="GP33" s="589"/>
      <c r="GQ33" s="589"/>
      <c r="GR33" s="589"/>
      <c r="GS33" s="589"/>
      <c r="GT33" s="589"/>
      <c r="GU33" s="589"/>
      <c r="GV33" s="589"/>
      <c r="GW33" s="589"/>
      <c r="GX33" s="589"/>
      <c r="GY33" s="589"/>
      <c r="GZ33" s="589"/>
      <c r="HA33" s="589"/>
      <c r="HB33" s="589"/>
      <c r="HC33" s="589"/>
      <c r="HD33" s="589"/>
      <c r="HE33" s="589"/>
      <c r="HF33" s="589"/>
      <c r="HG33" s="589"/>
      <c r="HH33" s="589"/>
      <c r="HI33" s="589"/>
      <c r="HJ33" s="589"/>
      <c r="HK33" s="589"/>
      <c r="HL33" s="589"/>
      <c r="HM33" s="589"/>
      <c r="HN33" s="589"/>
      <c r="HO33" s="589"/>
      <c r="HP33" s="589"/>
      <c r="HQ33" s="589"/>
      <c r="HR33" s="589"/>
      <c r="HS33" s="589"/>
      <c r="HT33" s="589"/>
      <c r="HU33" s="589"/>
      <c r="HV33" s="589"/>
      <c r="HW33" s="589"/>
      <c r="HX33" s="589"/>
      <c r="HY33" s="589"/>
      <c r="HZ33" s="589"/>
      <c r="IA33" s="589"/>
      <c r="IB33" s="589"/>
      <c r="IC33" s="589"/>
      <c r="ID33" s="589"/>
      <c r="IE33" s="589"/>
      <c r="IF33" s="589"/>
      <c r="IG33" s="589"/>
      <c r="IH33" s="589"/>
      <c r="II33" s="589"/>
      <c r="IJ33" s="589"/>
      <c r="IK33" s="589"/>
      <c r="IL33" s="589"/>
      <c r="IM33" s="589"/>
      <c r="IN33" s="589"/>
      <c r="IO33" s="589"/>
      <c r="IP33" s="589"/>
      <c r="IQ33" s="589"/>
      <c r="IR33" s="589"/>
      <c r="IS33" s="589"/>
      <c r="IT33" s="589"/>
      <c r="IU33" s="589"/>
      <c r="IV33" s="589"/>
    </row>
    <row r="34" spans="1:256">
      <c r="A34" s="1220" t="s">
        <v>492</v>
      </c>
      <c r="B34" s="1220"/>
      <c r="C34" s="1220"/>
      <c r="D34" s="1220"/>
      <c r="E34" s="1220"/>
      <c r="F34" s="1220"/>
      <c r="G34" s="1220"/>
      <c r="H34" s="1220"/>
      <c r="I34" s="1220"/>
      <c r="J34" s="1220"/>
      <c r="K34" s="1220"/>
      <c r="L34" s="1220"/>
      <c r="M34" s="1220"/>
      <c r="N34" s="1220"/>
      <c r="O34" s="1220"/>
      <c r="P34" s="1220"/>
      <c r="Q34" s="1220"/>
      <c r="R34" s="1220"/>
      <c r="S34" s="1220"/>
      <c r="T34" s="1220"/>
      <c r="U34" s="1220"/>
      <c r="V34" s="1220"/>
      <c r="W34" s="1220"/>
      <c r="X34" s="1220"/>
      <c r="Y34" s="1220"/>
      <c r="Z34" s="1220"/>
      <c r="AA34" s="1220"/>
      <c r="AB34" s="1220"/>
      <c r="AC34" s="1220"/>
      <c r="AD34" s="1220"/>
      <c r="AE34" s="1220"/>
      <c r="AF34" s="1220"/>
      <c r="AG34" s="1220"/>
      <c r="AH34" s="1220"/>
      <c r="AI34" s="1220"/>
      <c r="AJ34" s="1220"/>
      <c r="AK34" s="1220"/>
      <c r="AL34" s="1220"/>
      <c r="AM34" s="1220"/>
      <c r="AN34" s="593"/>
      <c r="AO34" s="593"/>
      <c r="AP34" s="593"/>
      <c r="AQ34" s="593"/>
      <c r="AR34" s="593"/>
      <c r="AS34" s="593"/>
      <c r="AT34" s="593"/>
      <c r="AU34" s="38"/>
      <c r="AV34" s="29"/>
      <c r="AW34" s="29"/>
      <c r="AX34" s="29"/>
      <c r="AY34" s="29"/>
      <c r="AZ34" s="29"/>
      <c r="BA34" s="29"/>
      <c r="BB34" s="29"/>
      <c r="BC34" s="29"/>
      <c r="BD34" s="29"/>
      <c r="BE34" s="38" t="s">
        <v>292</v>
      </c>
      <c r="BF34" s="38"/>
      <c r="BG34" s="38"/>
      <c r="BH34" s="38"/>
      <c r="BI34" s="38"/>
      <c r="BJ34" s="38"/>
      <c r="BK34" s="38"/>
      <c r="BL34" s="38"/>
      <c r="BM34" s="38"/>
      <c r="BN34" s="38"/>
      <c r="BO34" s="38"/>
      <c r="BP34" s="38"/>
      <c r="BQ34" s="38"/>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8"/>
      <c r="CR34" s="29"/>
      <c r="CS34" s="29"/>
      <c r="CT34" s="29"/>
      <c r="CU34" s="29"/>
      <c r="CV34" s="29"/>
      <c r="CW34" s="29"/>
      <c r="CX34" s="170"/>
      <c r="CY34" s="170"/>
      <c r="CZ34" s="29"/>
      <c r="DA34" s="29"/>
      <c r="DB34" s="29"/>
    </row>
    <row r="35" spans="1:256">
      <c r="BZ35" s="1209"/>
      <c r="CA35" s="1209"/>
      <c r="CB35" s="1209"/>
      <c r="CC35" s="1209"/>
      <c r="CD35" s="1209"/>
      <c r="CE35" s="1209"/>
      <c r="CF35" s="1209"/>
      <c r="CG35" s="1209"/>
      <c r="CH35" s="1209"/>
      <c r="CI35" s="1209"/>
      <c r="CJ35" s="1209"/>
      <c r="CK35" s="1209"/>
      <c r="CL35" s="1209"/>
      <c r="CM35" s="1209"/>
      <c r="CN35" s="1209"/>
      <c r="CO35" s="1209"/>
      <c r="CP35" s="1209"/>
      <c r="CQ35" s="1209"/>
      <c r="CX35" s="170"/>
      <c r="CY35" s="170"/>
    </row>
    <row r="36" spans="1:256">
      <c r="F36" s="37" t="s">
        <v>127</v>
      </c>
      <c r="G36" s="37"/>
      <c r="H36" s="37"/>
      <c r="I36" s="37"/>
      <c r="J36" s="37"/>
      <c r="K36" s="37"/>
      <c r="L36" s="37"/>
      <c r="M36" s="37"/>
      <c r="N36" s="37"/>
      <c r="O36" s="37"/>
      <c r="P36" s="37"/>
      <c r="Q36" s="37"/>
      <c r="R36" s="37"/>
      <c r="S36" s="37"/>
      <c r="T36" s="37"/>
      <c r="U36" s="37"/>
      <c r="V36" s="37"/>
      <c r="W36" s="37"/>
      <c r="X36" s="37"/>
      <c r="Y36" s="37"/>
      <c r="Z36" s="37"/>
      <c r="AA36" s="37"/>
      <c r="AB36" s="37"/>
      <c r="AC36" s="37"/>
      <c r="AD36" s="39"/>
      <c r="AE36" s="39"/>
      <c r="AF36" s="39"/>
      <c r="AG36" s="39"/>
      <c r="AH36" s="39"/>
      <c r="AI36" s="39"/>
      <c r="AJ36" s="39"/>
      <c r="AK36" s="593"/>
      <c r="AL36" s="593"/>
      <c r="AM36" s="593"/>
      <c r="AN36" s="593"/>
      <c r="AO36" s="593"/>
      <c r="AP36" s="593"/>
      <c r="AQ36" s="593"/>
      <c r="AR36" s="593"/>
      <c r="AS36" s="593"/>
      <c r="AT36" s="593"/>
      <c r="AU36" s="593"/>
      <c r="AY36" s="33"/>
      <c r="AZ36" s="33"/>
      <c r="BA36" s="33"/>
      <c r="BB36" s="33"/>
      <c r="BC36" s="33"/>
      <c r="BD36" s="33"/>
      <c r="BE36" s="40" t="s">
        <v>128</v>
      </c>
      <c r="BF36" s="40"/>
      <c r="BG36" s="40"/>
      <c r="BH36" s="40"/>
      <c r="BI36" s="40"/>
      <c r="BJ36" s="40"/>
      <c r="BK36" s="40"/>
      <c r="BL36" s="40"/>
      <c r="BM36" s="40"/>
      <c r="BN36" s="40"/>
      <c r="BO36" s="593"/>
      <c r="BP36" s="593"/>
      <c r="BQ36" s="593"/>
      <c r="BR36" s="587"/>
      <c r="BS36" s="587"/>
      <c r="BT36" s="587"/>
      <c r="BU36" s="587"/>
      <c r="BV36" s="587"/>
      <c r="BW36" s="587"/>
      <c r="BX36" s="587"/>
      <c r="BY36" s="587"/>
      <c r="BZ36" s="1209"/>
      <c r="CA36" s="1209"/>
      <c r="CB36" s="1209"/>
      <c r="CC36" s="1209"/>
      <c r="CD36" s="1209"/>
      <c r="CE36" s="1209"/>
      <c r="CF36" s="1209"/>
      <c r="CG36" s="1209"/>
      <c r="CH36" s="1209"/>
      <c r="CI36" s="1209"/>
      <c r="CJ36" s="1209"/>
      <c r="CK36" s="1209"/>
      <c r="CL36" s="1209"/>
      <c r="CM36" s="1209"/>
      <c r="CN36" s="1209"/>
      <c r="CO36" s="1209"/>
      <c r="CP36" s="1209"/>
      <c r="CQ36" s="1209"/>
      <c r="CX36" s="170"/>
      <c r="CY36" s="170"/>
    </row>
    <row r="37" spans="1:256" s="30" customFormat="1">
      <c r="A37" s="589"/>
      <c r="B37" s="589"/>
      <c r="C37" s="589"/>
      <c r="D37" s="589"/>
      <c r="E37" s="589"/>
      <c r="F37" s="589"/>
      <c r="G37" s="589"/>
      <c r="H37" s="589"/>
      <c r="I37" s="589"/>
      <c r="J37" s="589"/>
      <c r="K37" s="589"/>
      <c r="L37" s="589"/>
      <c r="M37" s="589"/>
      <c r="N37" s="589"/>
      <c r="O37" s="589"/>
      <c r="P37" s="589"/>
      <c r="Q37" s="589"/>
      <c r="R37" s="589"/>
      <c r="S37" s="589"/>
      <c r="T37" s="589"/>
      <c r="U37" s="589"/>
      <c r="V37" s="589"/>
      <c r="W37" s="589"/>
      <c r="X37" s="589"/>
      <c r="Y37" s="589"/>
      <c r="Z37" s="589"/>
      <c r="AA37" s="589"/>
      <c r="AB37" s="589"/>
      <c r="AC37" s="589"/>
      <c r="AD37" s="589"/>
      <c r="AE37" s="589"/>
      <c r="AF37" s="589"/>
      <c r="AG37" s="589"/>
      <c r="AH37" s="589"/>
      <c r="AI37" s="94"/>
      <c r="AJ37" s="94"/>
      <c r="AK37" s="94"/>
      <c r="AL37" s="94"/>
      <c r="AM37" s="94"/>
      <c r="AN37" s="94"/>
      <c r="AO37" s="94"/>
      <c r="AP37" s="94"/>
      <c r="AQ37" s="94"/>
      <c r="AR37" s="35"/>
      <c r="AS37" s="35"/>
      <c r="AT37" s="35"/>
      <c r="AU37" s="35"/>
      <c r="AV37" s="35"/>
      <c r="AW37" s="35"/>
      <c r="AX37" s="35"/>
      <c r="AY37" s="35"/>
      <c r="AZ37" s="35"/>
      <c r="BA37" s="35"/>
      <c r="BB37" s="35"/>
      <c r="BC37" s="159"/>
      <c r="BD37" s="159"/>
      <c r="BE37" s="159"/>
      <c r="BF37" s="159"/>
      <c r="BG37" s="159"/>
      <c r="BH37" s="159"/>
      <c r="BI37" s="159"/>
      <c r="BJ37" s="159"/>
      <c r="BK37" s="159"/>
      <c r="BL37" s="159"/>
      <c r="BM37" s="159"/>
      <c r="BN37" s="159"/>
      <c r="BO37" s="159"/>
      <c r="BP37" s="159"/>
      <c r="BQ37" s="159"/>
      <c r="BR37" s="159"/>
      <c r="BS37" s="159"/>
      <c r="BT37" s="159"/>
      <c r="BU37" s="159"/>
      <c r="BV37" s="159"/>
      <c r="BW37" s="159"/>
      <c r="BX37" s="159"/>
      <c r="BY37" s="159"/>
      <c r="BZ37" s="159"/>
      <c r="CA37" s="159"/>
      <c r="CB37" s="159"/>
      <c r="CC37" s="159"/>
      <c r="CD37" s="159"/>
      <c r="CE37" s="159"/>
      <c r="CF37" s="159"/>
      <c r="CG37" s="159"/>
      <c r="CH37" s="159"/>
      <c r="CI37" s="159"/>
      <c r="CJ37" s="159"/>
      <c r="CK37" s="159"/>
      <c r="CL37" s="159"/>
      <c r="CM37" s="159"/>
      <c r="CN37" s="159"/>
      <c r="CO37" s="159"/>
      <c r="CP37" s="159"/>
      <c r="CQ37" s="596"/>
      <c r="CR37" s="596"/>
      <c r="CS37" s="596"/>
      <c r="CT37" s="596"/>
      <c r="CU37" s="596"/>
      <c r="CV37" s="596"/>
      <c r="CW37" s="596"/>
      <c r="CX37" s="170"/>
      <c r="CY37" s="170"/>
      <c r="CZ37" s="170"/>
      <c r="DA37" s="170"/>
      <c r="DB37" s="589"/>
      <c r="DC37" s="589"/>
      <c r="DD37" s="589"/>
      <c r="DE37" s="589"/>
      <c r="DF37" s="589"/>
      <c r="DG37" s="589"/>
      <c r="DH37" s="589"/>
      <c r="DI37" s="589"/>
      <c r="DJ37" s="589"/>
      <c r="DK37" s="589"/>
      <c r="DL37" s="589"/>
      <c r="DM37" s="589"/>
      <c r="DN37" s="589"/>
      <c r="DO37" s="589"/>
      <c r="DP37" s="589"/>
      <c r="DQ37" s="589"/>
      <c r="DR37" s="589"/>
      <c r="DS37" s="589"/>
      <c r="DT37" s="589"/>
      <c r="DU37" s="589"/>
      <c r="DV37" s="589"/>
      <c r="DW37" s="589"/>
      <c r="DX37" s="589"/>
      <c r="DY37" s="589"/>
      <c r="DZ37" s="589"/>
      <c r="EA37" s="589"/>
      <c r="EB37" s="589"/>
      <c r="EC37" s="589"/>
      <c r="ED37" s="589"/>
      <c r="EE37" s="589"/>
      <c r="EF37" s="589"/>
      <c r="EG37" s="589"/>
      <c r="EH37" s="589"/>
      <c r="EI37" s="589"/>
      <c r="EJ37" s="589"/>
      <c r="EK37" s="589"/>
      <c r="EL37" s="589"/>
      <c r="EM37" s="589"/>
      <c r="EN37" s="589"/>
      <c r="EO37" s="589"/>
      <c r="EP37" s="589"/>
      <c r="EQ37" s="589"/>
      <c r="ER37" s="589"/>
      <c r="ES37" s="589"/>
      <c r="ET37" s="589"/>
      <c r="EU37" s="589"/>
      <c r="EV37" s="589"/>
      <c r="EW37" s="589"/>
      <c r="EX37" s="589"/>
      <c r="EY37" s="589"/>
      <c r="EZ37" s="589"/>
      <c r="FA37" s="589"/>
      <c r="FB37" s="589"/>
      <c r="FC37" s="589"/>
      <c r="FD37" s="589"/>
      <c r="FE37" s="589"/>
      <c r="FF37" s="589"/>
      <c r="FG37" s="589"/>
      <c r="FH37" s="589"/>
      <c r="FI37" s="589"/>
      <c r="FJ37" s="589"/>
      <c r="FK37" s="589"/>
      <c r="FL37" s="589"/>
      <c r="FM37" s="589"/>
      <c r="FN37" s="589"/>
      <c r="FO37" s="589"/>
      <c r="FP37" s="589"/>
      <c r="FQ37" s="589"/>
      <c r="FR37" s="589"/>
      <c r="FS37" s="589"/>
      <c r="FT37" s="589"/>
      <c r="FU37" s="589"/>
      <c r="FV37" s="589"/>
      <c r="FW37" s="589"/>
      <c r="FX37" s="589"/>
      <c r="FY37" s="589"/>
      <c r="FZ37" s="589"/>
      <c r="GA37" s="589"/>
      <c r="GB37" s="589"/>
      <c r="GC37" s="589"/>
      <c r="GD37" s="589"/>
      <c r="GE37" s="589"/>
      <c r="GF37" s="589"/>
      <c r="GG37" s="589"/>
      <c r="GH37" s="589"/>
      <c r="GI37" s="589"/>
      <c r="GJ37" s="589"/>
      <c r="GK37" s="589"/>
      <c r="GL37" s="589"/>
      <c r="GM37" s="589"/>
      <c r="GN37" s="589"/>
      <c r="GO37" s="589"/>
      <c r="GP37" s="589"/>
      <c r="GQ37" s="589"/>
      <c r="GR37" s="589"/>
      <c r="GS37" s="589"/>
      <c r="GT37" s="589"/>
      <c r="GU37" s="589"/>
      <c r="GV37" s="589"/>
      <c r="GW37" s="589"/>
      <c r="GX37" s="589"/>
      <c r="GY37" s="589"/>
      <c r="GZ37" s="589"/>
      <c r="HA37" s="589"/>
      <c r="HB37" s="589"/>
      <c r="HC37" s="589"/>
      <c r="HD37" s="589"/>
      <c r="HE37" s="589"/>
      <c r="HF37" s="589"/>
      <c r="HG37" s="589"/>
      <c r="HH37" s="589"/>
      <c r="HI37" s="589"/>
      <c r="HJ37" s="589"/>
      <c r="HK37" s="589"/>
      <c r="HL37" s="589"/>
      <c r="HM37" s="589"/>
      <c r="HN37" s="589"/>
      <c r="HO37" s="589"/>
      <c r="HP37" s="589"/>
      <c r="HQ37" s="589"/>
      <c r="HR37" s="589"/>
      <c r="HS37" s="589"/>
      <c r="HT37" s="589"/>
      <c r="HU37" s="589"/>
      <c r="HV37" s="589"/>
      <c r="HW37" s="589"/>
      <c r="HX37" s="589"/>
      <c r="HY37" s="589"/>
      <c r="HZ37" s="589"/>
      <c r="IA37" s="589"/>
      <c r="IB37" s="589"/>
      <c r="IC37" s="589"/>
      <c r="ID37" s="589"/>
      <c r="IE37" s="589"/>
      <c r="IF37" s="589"/>
      <c r="IG37" s="589"/>
      <c r="IH37" s="589"/>
      <c r="II37" s="589"/>
      <c r="IJ37" s="589"/>
      <c r="IK37" s="589"/>
      <c r="IL37" s="589"/>
      <c r="IM37" s="589"/>
      <c r="IN37" s="589"/>
      <c r="IO37" s="589"/>
      <c r="IP37" s="589"/>
      <c r="IQ37" s="589"/>
      <c r="IR37" s="589"/>
      <c r="IS37" s="589"/>
      <c r="IT37" s="589"/>
      <c r="IU37" s="589"/>
      <c r="IV37" s="589"/>
    </row>
    <row r="38" spans="1:256" s="30" customFormat="1">
      <c r="A38" s="589"/>
      <c r="B38" s="589"/>
      <c r="C38" s="589"/>
      <c r="D38" s="589"/>
      <c r="E38" s="589"/>
      <c r="F38" s="589"/>
      <c r="G38" s="589"/>
      <c r="H38" s="589"/>
      <c r="I38" s="589"/>
      <c r="J38" s="589"/>
      <c r="K38" s="589"/>
      <c r="L38" s="589"/>
      <c r="M38" s="589"/>
      <c r="N38" s="589"/>
      <c r="O38" s="589"/>
      <c r="P38" s="589"/>
      <c r="Q38" s="589"/>
      <c r="R38" s="589"/>
      <c r="S38" s="589"/>
      <c r="T38" s="589"/>
      <c r="U38" s="589"/>
      <c r="V38" s="589"/>
      <c r="W38" s="589"/>
      <c r="X38" s="589"/>
      <c r="Y38" s="589"/>
      <c r="Z38" s="589"/>
      <c r="AA38" s="589"/>
      <c r="AB38" s="589"/>
      <c r="AC38" s="589"/>
      <c r="AD38" s="589"/>
      <c r="AE38" s="589"/>
      <c r="AF38" s="589"/>
      <c r="AG38" s="589"/>
      <c r="AH38" s="589"/>
      <c r="AI38" s="94"/>
      <c r="AJ38" s="94"/>
      <c r="AK38" s="94"/>
      <c r="AL38" s="94"/>
      <c r="AM38" s="94"/>
      <c r="AN38" s="94"/>
      <c r="AO38" s="94"/>
      <c r="AP38" s="94"/>
      <c r="AQ38" s="94"/>
      <c r="AR38" s="35"/>
      <c r="AS38" s="35"/>
      <c r="AT38" s="35"/>
      <c r="AU38" s="35"/>
      <c r="AV38" s="35"/>
      <c r="AW38" s="35"/>
      <c r="AX38" s="35"/>
      <c r="AY38" s="35"/>
      <c r="AZ38" s="35"/>
      <c r="BA38" s="35"/>
      <c r="BB38" s="35"/>
      <c r="BC38" s="159"/>
      <c r="BD38" s="159"/>
      <c r="BE38" s="159"/>
      <c r="BF38" s="159"/>
      <c r="BG38" s="159"/>
      <c r="BH38" s="159"/>
      <c r="BI38" s="159"/>
      <c r="BJ38" s="159"/>
      <c r="BK38" s="159"/>
      <c r="BL38" s="159"/>
      <c r="BM38" s="159"/>
      <c r="BN38" s="159"/>
      <c r="BO38" s="159"/>
      <c r="BP38" s="159"/>
      <c r="BQ38" s="159"/>
      <c r="BR38" s="159"/>
      <c r="BS38" s="159"/>
      <c r="BT38" s="159"/>
      <c r="BU38" s="159"/>
      <c r="BV38" s="159"/>
      <c r="BW38" s="159"/>
      <c r="BX38" s="159"/>
      <c r="BY38" s="159"/>
      <c r="BZ38" s="159"/>
      <c r="CA38" s="159"/>
      <c r="CB38" s="159"/>
      <c r="CC38" s="159"/>
      <c r="CD38" s="159"/>
      <c r="CE38" s="159"/>
      <c r="CF38" s="159"/>
      <c r="CG38" s="159"/>
      <c r="CH38" s="159"/>
      <c r="CI38" s="159"/>
      <c r="CJ38" s="159"/>
      <c r="CK38" s="159"/>
      <c r="CL38" s="159"/>
      <c r="CM38" s="159"/>
      <c r="CN38" s="159"/>
      <c r="CO38" s="159"/>
      <c r="CP38" s="159"/>
      <c r="CQ38" s="596"/>
      <c r="CR38" s="596"/>
      <c r="CS38" s="596"/>
      <c r="CT38" s="596"/>
      <c r="CU38" s="596"/>
      <c r="CV38" s="596"/>
      <c r="CW38" s="596"/>
      <c r="CX38" s="170"/>
      <c r="CY38" s="170"/>
      <c r="CZ38" s="170"/>
      <c r="DA38" s="170"/>
      <c r="DB38" s="589"/>
      <c r="DC38" s="589"/>
      <c r="DD38" s="589"/>
      <c r="DE38" s="589"/>
      <c r="DF38" s="589"/>
      <c r="DG38" s="589"/>
      <c r="DH38" s="589"/>
      <c r="DI38" s="589"/>
      <c r="DJ38" s="589"/>
      <c r="DK38" s="589"/>
      <c r="DL38" s="589"/>
      <c r="DM38" s="589"/>
      <c r="DN38" s="589"/>
      <c r="DO38" s="589"/>
      <c r="DP38" s="589"/>
      <c r="DQ38" s="589"/>
      <c r="DR38" s="589"/>
      <c r="DS38" s="589"/>
      <c r="DT38" s="589"/>
      <c r="DU38" s="589"/>
      <c r="DV38" s="589"/>
      <c r="DW38" s="589"/>
      <c r="DX38" s="589"/>
      <c r="DY38" s="589"/>
      <c r="DZ38" s="589"/>
      <c r="EA38" s="589"/>
      <c r="EB38" s="589"/>
      <c r="EC38" s="589"/>
      <c r="ED38" s="589"/>
      <c r="EE38" s="589"/>
      <c r="EF38" s="589"/>
      <c r="EG38" s="589"/>
      <c r="EH38" s="589"/>
      <c r="EI38" s="589"/>
      <c r="EJ38" s="589"/>
      <c r="EK38" s="589"/>
      <c r="EL38" s="589"/>
      <c r="EM38" s="589"/>
      <c r="EN38" s="589"/>
      <c r="EO38" s="589"/>
      <c r="EP38" s="589"/>
      <c r="EQ38" s="589"/>
      <c r="ER38" s="589"/>
      <c r="ES38" s="589"/>
      <c r="ET38" s="589"/>
      <c r="EU38" s="589"/>
      <c r="EV38" s="589"/>
      <c r="EW38" s="589"/>
      <c r="EX38" s="589"/>
      <c r="EY38" s="589"/>
      <c r="EZ38" s="589"/>
      <c r="FA38" s="589"/>
      <c r="FB38" s="589"/>
      <c r="FC38" s="589"/>
      <c r="FD38" s="589"/>
      <c r="FE38" s="589"/>
      <c r="FF38" s="589"/>
      <c r="FG38" s="589"/>
      <c r="FH38" s="589"/>
      <c r="FI38" s="589"/>
      <c r="FJ38" s="589"/>
      <c r="FK38" s="589"/>
      <c r="FL38" s="589"/>
      <c r="FM38" s="589"/>
      <c r="FN38" s="589"/>
      <c r="FO38" s="589"/>
      <c r="FP38" s="589"/>
      <c r="FQ38" s="589"/>
      <c r="FR38" s="589"/>
      <c r="FS38" s="589"/>
      <c r="FT38" s="589"/>
      <c r="FU38" s="589"/>
      <c r="FV38" s="589"/>
      <c r="FW38" s="589"/>
      <c r="FX38" s="589"/>
      <c r="FY38" s="589"/>
      <c r="FZ38" s="589"/>
      <c r="GA38" s="589"/>
      <c r="GB38" s="589"/>
      <c r="GC38" s="589"/>
      <c r="GD38" s="589"/>
      <c r="GE38" s="589"/>
      <c r="GF38" s="589"/>
      <c r="GG38" s="589"/>
      <c r="GH38" s="589"/>
      <c r="GI38" s="589"/>
      <c r="GJ38" s="589"/>
      <c r="GK38" s="589"/>
      <c r="GL38" s="589"/>
      <c r="GM38" s="589"/>
      <c r="GN38" s="589"/>
      <c r="GO38" s="589"/>
      <c r="GP38" s="589"/>
      <c r="GQ38" s="589"/>
      <c r="GR38" s="589"/>
      <c r="GS38" s="589"/>
      <c r="GT38" s="589"/>
      <c r="GU38" s="589"/>
      <c r="GV38" s="589"/>
      <c r="GW38" s="589"/>
      <c r="GX38" s="589"/>
      <c r="GY38" s="589"/>
      <c r="GZ38" s="589"/>
      <c r="HA38" s="589"/>
      <c r="HB38" s="589"/>
      <c r="HC38" s="589"/>
      <c r="HD38" s="589"/>
      <c r="HE38" s="589"/>
      <c r="HF38" s="589"/>
      <c r="HG38" s="589"/>
      <c r="HH38" s="589"/>
      <c r="HI38" s="589"/>
      <c r="HJ38" s="589"/>
      <c r="HK38" s="589"/>
      <c r="HL38" s="589"/>
      <c r="HM38" s="589"/>
      <c r="HN38" s="589"/>
      <c r="HO38" s="589"/>
      <c r="HP38" s="589"/>
      <c r="HQ38" s="589"/>
      <c r="HR38" s="589"/>
      <c r="HS38" s="589"/>
      <c r="HT38" s="589"/>
      <c r="HU38" s="589"/>
      <c r="HV38" s="589"/>
      <c r="HW38" s="589"/>
      <c r="HX38" s="589"/>
      <c r="HY38" s="589"/>
      <c r="HZ38" s="589"/>
      <c r="IA38" s="589"/>
      <c r="IB38" s="589"/>
      <c r="IC38" s="589"/>
      <c r="ID38" s="589"/>
      <c r="IE38" s="589"/>
      <c r="IF38" s="589"/>
      <c r="IG38" s="589"/>
      <c r="IH38" s="589"/>
      <c r="II38" s="589"/>
      <c r="IJ38" s="589"/>
      <c r="IK38" s="589"/>
      <c r="IL38" s="589"/>
      <c r="IM38" s="589"/>
      <c r="IN38" s="589"/>
      <c r="IO38" s="589"/>
      <c r="IP38" s="589"/>
      <c r="IQ38" s="589"/>
      <c r="IR38" s="589"/>
      <c r="IS38" s="589"/>
      <c r="IT38" s="589"/>
      <c r="IU38" s="589"/>
      <c r="IV38" s="589"/>
    </row>
    <row r="39" spans="1:256" s="30" customFormat="1">
      <c r="A39" s="589"/>
      <c r="B39" s="589"/>
      <c r="C39" s="589"/>
      <c r="D39" s="589"/>
      <c r="E39" s="589"/>
      <c r="F39" s="589"/>
      <c r="G39" s="589"/>
      <c r="H39" s="589"/>
      <c r="I39" s="589"/>
      <c r="J39" s="589"/>
      <c r="K39" s="589"/>
      <c r="L39" s="589"/>
      <c r="M39" s="589"/>
      <c r="N39" s="589"/>
      <c r="O39" s="589"/>
      <c r="P39" s="589"/>
      <c r="Q39" s="589"/>
      <c r="R39" s="589"/>
      <c r="S39" s="589"/>
      <c r="T39" s="589"/>
      <c r="U39" s="589"/>
      <c r="V39" s="589"/>
      <c r="W39" s="589"/>
      <c r="X39" s="589"/>
      <c r="Y39" s="589"/>
      <c r="Z39" s="589"/>
      <c r="AA39" s="589"/>
      <c r="AB39" s="589"/>
      <c r="AC39" s="589"/>
      <c r="AD39" s="589"/>
      <c r="AE39" s="589"/>
      <c r="AF39" s="589"/>
      <c r="AG39" s="589"/>
      <c r="AH39" s="589"/>
      <c r="AI39" s="94"/>
      <c r="AJ39" s="94"/>
      <c r="AK39" s="94"/>
      <c r="AL39" s="94"/>
      <c r="AM39" s="94"/>
      <c r="AN39" s="94"/>
      <c r="AO39" s="94"/>
      <c r="AP39" s="94"/>
      <c r="AQ39" s="94"/>
      <c r="AR39" s="35"/>
      <c r="AS39" s="35"/>
      <c r="AT39" s="35"/>
      <c r="AU39" s="35"/>
      <c r="AV39" s="35"/>
      <c r="AW39" s="35"/>
      <c r="AX39" s="35"/>
      <c r="AY39" s="35"/>
      <c r="AZ39" s="35"/>
      <c r="BA39" s="35"/>
      <c r="BB39" s="35"/>
      <c r="BC39" s="159"/>
      <c r="BD39" s="159"/>
      <c r="BE39" s="159"/>
      <c r="BF39" s="159"/>
      <c r="BG39" s="159"/>
      <c r="BH39" s="159"/>
      <c r="BI39" s="159"/>
      <c r="BJ39" s="159"/>
      <c r="BK39" s="159"/>
      <c r="BL39" s="159"/>
      <c r="BM39" s="159"/>
      <c r="BN39" s="159"/>
      <c r="BO39" s="159"/>
      <c r="BP39" s="159"/>
      <c r="BQ39" s="159"/>
      <c r="BR39" s="159"/>
      <c r="BS39" s="159"/>
      <c r="BT39" s="159"/>
      <c r="BU39" s="159"/>
      <c r="BV39" s="159"/>
      <c r="BW39" s="159"/>
      <c r="BX39" s="159"/>
      <c r="BY39" s="159"/>
      <c r="BZ39" s="159"/>
      <c r="CA39" s="159"/>
      <c r="CB39" s="159"/>
      <c r="CC39" s="159"/>
      <c r="CD39" s="159"/>
      <c r="CE39" s="159"/>
      <c r="CF39" s="159"/>
      <c r="CG39" s="159"/>
      <c r="CH39" s="159"/>
      <c r="CI39" s="159"/>
      <c r="CJ39" s="159"/>
      <c r="CK39" s="159"/>
      <c r="CL39" s="159"/>
      <c r="CM39" s="159"/>
      <c r="CN39" s="159"/>
      <c r="CO39" s="159"/>
      <c r="CP39" s="159"/>
      <c r="CQ39" s="596"/>
      <c r="CR39" s="596"/>
      <c r="CS39" s="596"/>
      <c r="CT39" s="596"/>
      <c r="CU39" s="596"/>
      <c r="CV39" s="596"/>
      <c r="CW39" s="596"/>
      <c r="CX39" s="170"/>
      <c r="CY39" s="170"/>
      <c r="CZ39" s="170"/>
      <c r="DA39" s="170"/>
      <c r="DB39" s="589"/>
      <c r="DC39" s="589"/>
      <c r="DD39" s="589"/>
      <c r="DE39" s="589"/>
      <c r="DF39" s="589"/>
      <c r="DG39" s="589"/>
      <c r="DH39" s="589"/>
      <c r="DI39" s="589"/>
      <c r="DJ39" s="589"/>
      <c r="DK39" s="589"/>
      <c r="DL39" s="589"/>
      <c r="DM39" s="589"/>
      <c r="DN39" s="589"/>
      <c r="DO39" s="589"/>
      <c r="DP39" s="589"/>
      <c r="DQ39" s="589"/>
      <c r="DR39" s="589"/>
      <c r="DS39" s="589"/>
      <c r="DT39" s="589"/>
      <c r="DU39" s="589"/>
      <c r="DV39" s="589"/>
      <c r="DW39" s="589"/>
      <c r="DX39" s="589"/>
      <c r="DY39" s="589"/>
      <c r="DZ39" s="589"/>
      <c r="EA39" s="589"/>
      <c r="EB39" s="589"/>
      <c r="EC39" s="589"/>
      <c r="ED39" s="589"/>
      <c r="EE39" s="589"/>
      <c r="EF39" s="589"/>
      <c r="EG39" s="589"/>
      <c r="EH39" s="589"/>
      <c r="EI39" s="589"/>
      <c r="EJ39" s="589"/>
      <c r="EK39" s="589"/>
      <c r="EL39" s="589"/>
      <c r="EM39" s="589"/>
      <c r="EN39" s="589"/>
      <c r="EO39" s="589"/>
      <c r="EP39" s="589"/>
      <c r="EQ39" s="589"/>
      <c r="ER39" s="589"/>
      <c r="ES39" s="589"/>
      <c r="ET39" s="589"/>
      <c r="EU39" s="589"/>
      <c r="EV39" s="589"/>
      <c r="EW39" s="589"/>
      <c r="EX39" s="589"/>
      <c r="EY39" s="589"/>
      <c r="EZ39" s="589"/>
      <c r="FA39" s="589"/>
      <c r="FB39" s="589"/>
      <c r="FC39" s="589"/>
      <c r="FD39" s="589"/>
      <c r="FE39" s="589"/>
      <c r="FF39" s="589"/>
      <c r="FG39" s="589"/>
      <c r="FH39" s="589"/>
      <c r="FI39" s="589"/>
      <c r="FJ39" s="589"/>
      <c r="FK39" s="589"/>
      <c r="FL39" s="589"/>
      <c r="FM39" s="589"/>
      <c r="FN39" s="589"/>
      <c r="FO39" s="589"/>
      <c r="FP39" s="589"/>
      <c r="FQ39" s="589"/>
      <c r="FR39" s="589"/>
      <c r="FS39" s="589"/>
      <c r="FT39" s="589"/>
      <c r="FU39" s="589"/>
      <c r="FV39" s="589"/>
      <c r="FW39" s="589"/>
      <c r="FX39" s="589"/>
      <c r="FY39" s="589"/>
      <c r="FZ39" s="589"/>
      <c r="GA39" s="589"/>
      <c r="GB39" s="589"/>
      <c r="GC39" s="589"/>
      <c r="GD39" s="589"/>
      <c r="GE39" s="589"/>
      <c r="GF39" s="589"/>
      <c r="GG39" s="589"/>
      <c r="GH39" s="589"/>
      <c r="GI39" s="589"/>
      <c r="GJ39" s="589"/>
      <c r="GK39" s="589"/>
      <c r="GL39" s="589"/>
      <c r="GM39" s="589"/>
      <c r="GN39" s="589"/>
      <c r="GO39" s="589"/>
      <c r="GP39" s="589"/>
      <c r="GQ39" s="589"/>
      <c r="GR39" s="589"/>
      <c r="GS39" s="589"/>
      <c r="GT39" s="589"/>
      <c r="GU39" s="589"/>
      <c r="GV39" s="589"/>
      <c r="GW39" s="589"/>
      <c r="GX39" s="589"/>
      <c r="GY39" s="589"/>
      <c r="GZ39" s="589"/>
      <c r="HA39" s="589"/>
      <c r="HB39" s="589"/>
      <c r="HC39" s="589"/>
      <c r="HD39" s="589"/>
      <c r="HE39" s="589"/>
      <c r="HF39" s="589"/>
      <c r="HG39" s="589"/>
      <c r="HH39" s="589"/>
      <c r="HI39" s="589"/>
      <c r="HJ39" s="589"/>
      <c r="HK39" s="589"/>
      <c r="HL39" s="589"/>
      <c r="HM39" s="589"/>
      <c r="HN39" s="589"/>
      <c r="HO39" s="589"/>
      <c r="HP39" s="589"/>
      <c r="HQ39" s="589"/>
      <c r="HR39" s="589"/>
      <c r="HS39" s="589"/>
      <c r="HT39" s="589"/>
      <c r="HU39" s="589"/>
      <c r="HV39" s="589"/>
      <c r="HW39" s="589"/>
      <c r="HX39" s="589"/>
      <c r="HY39" s="589"/>
      <c r="HZ39" s="589"/>
      <c r="IA39" s="589"/>
      <c r="IB39" s="589"/>
      <c r="IC39" s="589"/>
      <c r="ID39" s="589"/>
      <c r="IE39" s="589"/>
      <c r="IF39" s="589"/>
      <c r="IG39" s="589"/>
      <c r="IH39" s="589"/>
      <c r="II39" s="589"/>
      <c r="IJ39" s="589"/>
      <c r="IK39" s="589"/>
      <c r="IL39" s="589"/>
      <c r="IM39" s="589"/>
      <c r="IN39" s="589"/>
      <c r="IO39" s="589"/>
      <c r="IP39" s="589"/>
      <c r="IQ39" s="589"/>
      <c r="IR39" s="589"/>
      <c r="IS39" s="589"/>
      <c r="IT39" s="589"/>
      <c r="IU39" s="589"/>
      <c r="IV39" s="589"/>
    </row>
    <row r="40" spans="1:256" s="30" customFormat="1" ht="15">
      <c r="A40" s="589"/>
      <c r="B40" s="609"/>
      <c r="C40" s="609"/>
      <c r="D40" s="609"/>
      <c r="E40" s="609"/>
      <c r="F40" s="609"/>
      <c r="G40" s="609"/>
      <c r="H40" s="609"/>
      <c r="I40" s="609"/>
      <c r="J40" s="609"/>
      <c r="K40" s="609"/>
      <c r="L40" s="609"/>
      <c r="M40" s="609"/>
      <c r="N40" s="609"/>
      <c r="O40" s="609"/>
      <c r="P40" s="609"/>
      <c r="Q40" s="609"/>
      <c r="R40" s="609"/>
      <c r="S40" s="609"/>
      <c r="T40" s="609"/>
      <c r="U40" s="609"/>
      <c r="V40" s="609"/>
      <c r="W40" s="609"/>
      <c r="X40" s="609"/>
      <c r="Y40" s="609"/>
      <c r="Z40" s="609"/>
      <c r="AA40" s="609"/>
      <c r="AB40" s="609"/>
      <c r="AC40" s="609"/>
      <c r="AD40" s="609"/>
      <c r="AE40" s="609"/>
      <c r="AF40" s="609"/>
      <c r="AG40" s="609"/>
      <c r="AH40" s="609"/>
      <c r="AI40" s="609"/>
      <c r="AJ40" s="609"/>
      <c r="AK40" s="609"/>
      <c r="AL40" s="609"/>
      <c r="AM40" s="609"/>
      <c r="AN40" s="609"/>
      <c r="AO40" s="609"/>
      <c r="AP40" s="609"/>
      <c r="AQ40" s="609"/>
      <c r="AR40" s="609"/>
      <c r="AS40" s="609"/>
      <c r="AT40" s="609"/>
      <c r="AU40" s="609"/>
      <c r="AV40" s="609"/>
      <c r="AW40" s="609"/>
      <c r="AX40" s="609"/>
      <c r="AY40" s="609"/>
      <c r="AZ40" s="609"/>
      <c r="BA40" s="609"/>
      <c r="BB40" s="609"/>
      <c r="BC40" s="609"/>
      <c r="BD40" s="609"/>
      <c r="BE40" s="609"/>
      <c r="BF40" s="609"/>
      <c r="BG40" s="609"/>
      <c r="BH40" s="609"/>
      <c r="BI40" s="609"/>
      <c r="BJ40" s="609"/>
      <c r="BK40" s="609"/>
      <c r="BL40" s="586"/>
      <c r="BM40" s="586"/>
      <c r="BN40" s="586"/>
      <c r="BO40" s="586"/>
      <c r="BP40" s="1210"/>
      <c r="BQ40" s="1210"/>
      <c r="BR40" s="1210"/>
      <c r="BS40" s="1210"/>
      <c r="BT40" s="1210"/>
      <c r="BU40" s="1210"/>
      <c r="BV40" s="1210"/>
      <c r="BW40" s="1210"/>
      <c r="BX40" s="1210"/>
      <c r="BY40" s="1210"/>
      <c r="BZ40" s="1210"/>
      <c r="CA40" s="1210"/>
      <c r="CB40" s="1210"/>
      <c r="CC40" s="1210"/>
      <c r="CD40" s="1210"/>
      <c r="CE40" s="1210"/>
      <c r="CF40" s="1210"/>
      <c r="CG40" s="1210"/>
      <c r="CH40" s="1210"/>
      <c r="CI40" s="586"/>
      <c r="CJ40" s="586"/>
      <c r="CK40" s="586"/>
      <c r="CL40" s="1208"/>
      <c r="CM40" s="1208"/>
      <c r="CN40" s="1208"/>
      <c r="CO40" s="1208"/>
      <c r="CP40" s="1208"/>
      <c r="CQ40" s="1208"/>
      <c r="CR40" s="1208"/>
      <c r="CS40" s="1208"/>
      <c r="CT40" s="1208"/>
      <c r="CU40" s="1208"/>
      <c r="CV40" s="1208"/>
      <c r="CW40" s="1208"/>
      <c r="CX40" s="170"/>
      <c r="CY40" s="170"/>
      <c r="CZ40" s="170"/>
      <c r="DA40" s="170"/>
      <c r="DB40" s="589"/>
      <c r="DC40" s="589"/>
      <c r="DD40" s="589"/>
      <c r="DE40" s="589"/>
      <c r="DF40" s="589"/>
      <c r="DG40" s="589"/>
      <c r="DH40" s="589"/>
      <c r="DI40" s="589"/>
      <c r="DJ40" s="589"/>
      <c r="DK40" s="589"/>
      <c r="DL40" s="589"/>
      <c r="DM40" s="589"/>
      <c r="DN40" s="589"/>
      <c r="DO40" s="589"/>
      <c r="DP40" s="589"/>
      <c r="DQ40" s="589"/>
      <c r="DR40" s="589"/>
      <c r="DS40" s="589"/>
      <c r="DT40" s="589"/>
      <c r="DU40" s="589"/>
      <c r="DV40" s="589"/>
      <c r="DW40" s="589"/>
      <c r="DX40" s="589"/>
      <c r="DY40" s="589"/>
      <c r="DZ40" s="589"/>
      <c r="EA40" s="589"/>
      <c r="EB40" s="589"/>
      <c r="EC40" s="589"/>
      <c r="ED40" s="589"/>
      <c r="EE40" s="589"/>
      <c r="EF40" s="589"/>
      <c r="EG40" s="589"/>
      <c r="EH40" s="589"/>
      <c r="EI40" s="589"/>
      <c r="EJ40" s="589"/>
      <c r="EK40" s="589"/>
      <c r="EL40" s="589"/>
      <c r="EM40" s="589"/>
      <c r="EN40" s="589"/>
      <c r="EO40" s="589"/>
      <c r="EP40" s="589"/>
      <c r="EQ40" s="589"/>
      <c r="ER40" s="589"/>
      <c r="ES40" s="589"/>
      <c r="ET40" s="589"/>
      <c r="EU40" s="589"/>
      <c r="EV40" s="589"/>
      <c r="EW40" s="589"/>
      <c r="EX40" s="589"/>
      <c r="EY40" s="589"/>
      <c r="EZ40" s="589"/>
      <c r="FA40" s="589"/>
      <c r="FB40" s="589"/>
      <c r="FC40" s="589"/>
      <c r="FD40" s="589"/>
      <c r="FE40" s="589"/>
      <c r="FF40" s="589"/>
      <c r="FG40" s="589"/>
      <c r="FH40" s="589"/>
      <c r="FI40" s="589"/>
      <c r="FJ40" s="589"/>
      <c r="FK40" s="589"/>
      <c r="FL40" s="589"/>
      <c r="FM40" s="589"/>
      <c r="FN40" s="589"/>
      <c r="FO40" s="589"/>
      <c r="FP40" s="589"/>
      <c r="FQ40" s="589"/>
      <c r="FR40" s="589"/>
      <c r="FS40" s="589"/>
      <c r="FT40" s="589"/>
      <c r="FU40" s="589"/>
      <c r="FV40" s="589"/>
      <c r="FW40" s="589"/>
      <c r="FX40" s="589"/>
      <c r="FY40" s="589"/>
      <c r="FZ40" s="589"/>
      <c r="GA40" s="589"/>
      <c r="GB40" s="589"/>
      <c r="GC40" s="589"/>
      <c r="GD40" s="589"/>
      <c r="GE40" s="589"/>
      <c r="GF40" s="589"/>
      <c r="GG40" s="589"/>
      <c r="GH40" s="589"/>
      <c r="GI40" s="589"/>
      <c r="GJ40" s="589"/>
      <c r="GK40" s="589"/>
      <c r="GL40" s="589"/>
      <c r="GM40" s="589"/>
      <c r="GN40" s="589"/>
      <c r="GO40" s="589"/>
      <c r="GP40" s="589"/>
      <c r="GQ40" s="589"/>
      <c r="GR40" s="589"/>
      <c r="GS40" s="589"/>
      <c r="GT40" s="589"/>
      <c r="GU40" s="589"/>
      <c r="GV40" s="589"/>
      <c r="GW40" s="589"/>
      <c r="GX40" s="589"/>
      <c r="GY40" s="589"/>
      <c r="GZ40" s="589"/>
      <c r="HA40" s="589"/>
      <c r="HB40" s="589"/>
      <c r="HC40" s="589"/>
      <c r="HD40" s="589"/>
      <c r="HE40" s="589"/>
      <c r="HF40" s="589"/>
      <c r="HG40" s="589"/>
      <c r="HH40" s="589"/>
      <c r="HI40" s="589"/>
      <c r="HJ40" s="589"/>
      <c r="HK40" s="589"/>
      <c r="HL40" s="589"/>
      <c r="HM40" s="589"/>
      <c r="HN40" s="589"/>
      <c r="HO40" s="589"/>
      <c r="HP40" s="589"/>
      <c r="HQ40" s="589"/>
      <c r="HR40" s="589"/>
      <c r="HS40" s="589"/>
      <c r="HT40" s="589"/>
      <c r="HU40" s="589"/>
      <c r="HV40" s="589"/>
      <c r="HW40" s="589"/>
      <c r="HX40" s="589"/>
      <c r="HY40" s="589"/>
      <c r="HZ40" s="589"/>
      <c r="IA40" s="589"/>
      <c r="IB40" s="589"/>
      <c r="IC40" s="589"/>
      <c r="ID40" s="589"/>
      <c r="IE40" s="589"/>
      <c r="IF40" s="589"/>
      <c r="IG40" s="589"/>
      <c r="IH40" s="589"/>
      <c r="II40" s="589"/>
      <c r="IJ40" s="589"/>
      <c r="IK40" s="589"/>
      <c r="IL40" s="589"/>
      <c r="IM40" s="589"/>
      <c r="IN40" s="589"/>
      <c r="IO40" s="589"/>
      <c r="IP40" s="589"/>
      <c r="IQ40" s="589"/>
      <c r="IR40" s="589"/>
      <c r="IS40" s="589"/>
      <c r="IT40" s="589"/>
      <c r="IU40" s="589"/>
      <c r="IV40" s="589"/>
    </row>
    <row r="41" spans="1:256" s="30" customFormat="1" ht="15">
      <c r="A41" s="589"/>
      <c r="B41" s="609"/>
      <c r="C41" s="609"/>
      <c r="D41" s="609"/>
      <c r="E41" s="609"/>
      <c r="F41" s="609"/>
      <c r="G41" s="609"/>
      <c r="H41" s="609"/>
      <c r="I41" s="609"/>
      <c r="J41" s="609"/>
      <c r="K41" s="609"/>
      <c r="L41" s="609"/>
      <c r="M41" s="609"/>
      <c r="N41" s="609"/>
      <c r="O41" s="609"/>
      <c r="P41" s="609"/>
      <c r="Q41" s="609"/>
      <c r="R41" s="609"/>
      <c r="S41" s="609"/>
      <c r="T41" s="609"/>
      <c r="U41" s="609"/>
      <c r="V41" s="609"/>
      <c r="W41" s="609"/>
      <c r="X41" s="609"/>
      <c r="Y41" s="609"/>
      <c r="Z41" s="609"/>
      <c r="AA41" s="609"/>
      <c r="AB41" s="609"/>
      <c r="AC41" s="609"/>
      <c r="AD41" s="609"/>
      <c r="AE41" s="609"/>
      <c r="AF41" s="609"/>
      <c r="AG41" s="609"/>
      <c r="AH41" s="609"/>
      <c r="AI41" s="609"/>
      <c r="AJ41" s="609"/>
      <c r="AK41" s="609"/>
      <c r="AL41" s="609"/>
      <c r="AM41" s="609"/>
      <c r="AN41" s="609"/>
      <c r="AO41" s="609"/>
      <c r="AP41" s="609"/>
      <c r="AQ41" s="609"/>
      <c r="AR41" s="609"/>
      <c r="AS41" s="609"/>
      <c r="AT41" s="609"/>
      <c r="AU41" s="609"/>
      <c r="AV41" s="609"/>
      <c r="AW41" s="609"/>
      <c r="AX41" s="609"/>
      <c r="AY41" s="609"/>
      <c r="AZ41" s="609"/>
      <c r="BA41" s="609"/>
      <c r="BB41" s="609"/>
      <c r="BC41" s="609"/>
      <c r="BD41" s="609"/>
      <c r="BE41" s="609"/>
      <c r="BF41" s="609"/>
      <c r="BG41" s="609"/>
      <c r="BH41" s="609"/>
      <c r="BI41" s="609"/>
      <c r="BJ41" s="609"/>
      <c r="BK41" s="609"/>
      <c r="BL41" s="586"/>
      <c r="BM41" s="586"/>
      <c r="BN41" s="586"/>
      <c r="BO41" s="586"/>
      <c r="BP41" s="1210"/>
      <c r="BQ41" s="1210"/>
      <c r="BR41" s="1210"/>
      <c r="BS41" s="1210"/>
      <c r="BT41" s="1210"/>
      <c r="BU41" s="1210"/>
      <c r="BV41" s="1210"/>
      <c r="BW41" s="1210"/>
      <c r="BX41" s="1210"/>
      <c r="BY41" s="1210"/>
      <c r="BZ41" s="1210"/>
      <c r="CA41" s="1210"/>
      <c r="CB41" s="1210"/>
      <c r="CC41" s="1210"/>
      <c r="CD41" s="1210"/>
      <c r="CE41" s="1210"/>
      <c r="CF41" s="1210"/>
      <c r="CG41" s="1210"/>
      <c r="CH41" s="1210"/>
      <c r="CI41" s="586"/>
      <c r="CJ41" s="586"/>
      <c r="CK41" s="586"/>
      <c r="CL41" s="1208"/>
      <c r="CM41" s="1208"/>
      <c r="CN41" s="1208"/>
      <c r="CO41" s="1208"/>
      <c r="CP41" s="1208"/>
      <c r="CQ41" s="1208"/>
      <c r="CR41" s="1208"/>
      <c r="CS41" s="1208"/>
      <c r="CT41" s="1208"/>
      <c r="CU41" s="1208"/>
      <c r="CV41" s="1208"/>
      <c r="CW41" s="1208"/>
      <c r="CX41" s="170"/>
      <c r="CY41" s="170"/>
      <c r="CZ41" s="170"/>
      <c r="DA41" s="170"/>
      <c r="DB41" s="589"/>
      <c r="DC41" s="589"/>
      <c r="DD41" s="589"/>
      <c r="DE41" s="589"/>
      <c r="DF41" s="589"/>
      <c r="DG41" s="589"/>
      <c r="DH41" s="589"/>
      <c r="DI41" s="589"/>
      <c r="DJ41" s="589"/>
      <c r="DK41" s="589"/>
      <c r="DL41" s="589"/>
      <c r="DM41" s="589"/>
      <c r="DN41" s="589"/>
      <c r="DO41" s="589"/>
      <c r="DP41" s="589"/>
      <c r="DQ41" s="589"/>
      <c r="DR41" s="589"/>
      <c r="DS41" s="589"/>
      <c r="DT41" s="589"/>
      <c r="DU41" s="589"/>
      <c r="DV41" s="589"/>
      <c r="DW41" s="589"/>
      <c r="DX41" s="589"/>
      <c r="DY41" s="589"/>
      <c r="DZ41" s="589"/>
      <c r="EA41" s="589"/>
      <c r="EB41" s="589"/>
      <c r="EC41" s="589"/>
      <c r="ED41" s="589"/>
      <c r="EE41" s="589"/>
      <c r="EF41" s="589"/>
      <c r="EG41" s="589"/>
      <c r="EH41" s="589"/>
      <c r="EI41" s="589"/>
      <c r="EJ41" s="589"/>
      <c r="EK41" s="589"/>
      <c r="EL41" s="589"/>
      <c r="EM41" s="589"/>
      <c r="EN41" s="589"/>
      <c r="EO41" s="589"/>
      <c r="EP41" s="589"/>
      <c r="EQ41" s="589"/>
      <c r="ER41" s="589"/>
      <c r="ES41" s="589"/>
      <c r="ET41" s="589"/>
      <c r="EU41" s="589"/>
      <c r="EV41" s="589"/>
      <c r="EW41" s="589"/>
      <c r="EX41" s="589"/>
      <c r="EY41" s="589"/>
      <c r="EZ41" s="589"/>
      <c r="FA41" s="589"/>
      <c r="FB41" s="589"/>
      <c r="FC41" s="589"/>
      <c r="FD41" s="589"/>
      <c r="FE41" s="589"/>
      <c r="FF41" s="589"/>
      <c r="FG41" s="589"/>
      <c r="FH41" s="589"/>
      <c r="FI41" s="589"/>
      <c r="FJ41" s="589"/>
      <c r="FK41" s="589"/>
      <c r="FL41" s="589"/>
      <c r="FM41" s="589"/>
      <c r="FN41" s="589"/>
      <c r="FO41" s="589"/>
      <c r="FP41" s="589"/>
      <c r="FQ41" s="589"/>
      <c r="FR41" s="589"/>
      <c r="FS41" s="589"/>
      <c r="FT41" s="589"/>
      <c r="FU41" s="589"/>
      <c r="FV41" s="589"/>
      <c r="FW41" s="589"/>
      <c r="FX41" s="589"/>
      <c r="FY41" s="589"/>
      <c r="FZ41" s="589"/>
      <c r="GA41" s="589"/>
      <c r="GB41" s="589"/>
      <c r="GC41" s="589"/>
      <c r="GD41" s="589"/>
      <c r="GE41" s="589"/>
      <c r="GF41" s="589"/>
      <c r="GG41" s="589"/>
      <c r="GH41" s="589"/>
      <c r="GI41" s="589"/>
      <c r="GJ41" s="589"/>
      <c r="GK41" s="589"/>
      <c r="GL41" s="589"/>
      <c r="GM41" s="589"/>
      <c r="GN41" s="589"/>
      <c r="GO41" s="589"/>
      <c r="GP41" s="589"/>
      <c r="GQ41" s="589"/>
      <c r="GR41" s="589"/>
      <c r="GS41" s="589"/>
      <c r="GT41" s="589"/>
      <c r="GU41" s="589"/>
      <c r="GV41" s="589"/>
      <c r="GW41" s="589"/>
      <c r="GX41" s="589"/>
      <c r="GY41" s="589"/>
      <c r="GZ41" s="589"/>
      <c r="HA41" s="589"/>
      <c r="HB41" s="589"/>
      <c r="HC41" s="589"/>
      <c r="HD41" s="589"/>
      <c r="HE41" s="589"/>
      <c r="HF41" s="589"/>
      <c r="HG41" s="589"/>
      <c r="HH41" s="589"/>
      <c r="HI41" s="589"/>
      <c r="HJ41" s="589"/>
      <c r="HK41" s="589"/>
      <c r="HL41" s="589"/>
      <c r="HM41" s="589"/>
      <c r="HN41" s="589"/>
      <c r="HO41" s="589"/>
      <c r="HP41" s="589"/>
      <c r="HQ41" s="589"/>
      <c r="HR41" s="589"/>
      <c r="HS41" s="589"/>
      <c r="HT41" s="589"/>
      <c r="HU41" s="589"/>
      <c r="HV41" s="589"/>
      <c r="HW41" s="589"/>
      <c r="HX41" s="589"/>
      <c r="HY41" s="589"/>
      <c r="HZ41" s="589"/>
      <c r="IA41" s="589"/>
      <c r="IB41" s="589"/>
      <c r="IC41" s="589"/>
      <c r="ID41" s="589"/>
      <c r="IE41" s="589"/>
      <c r="IF41" s="589"/>
      <c r="IG41" s="589"/>
      <c r="IH41" s="589"/>
      <c r="II41" s="589"/>
      <c r="IJ41" s="589"/>
      <c r="IK41" s="589"/>
      <c r="IL41" s="589"/>
      <c r="IM41" s="589"/>
      <c r="IN41" s="589"/>
      <c r="IO41" s="589"/>
      <c r="IP41" s="589"/>
      <c r="IQ41" s="589"/>
      <c r="IR41" s="589"/>
      <c r="IS41" s="589"/>
      <c r="IT41" s="589"/>
      <c r="IU41" s="589"/>
      <c r="IV41" s="589"/>
    </row>
    <row r="42" spans="1:256" s="30" customFormat="1" ht="15">
      <c r="A42" s="589"/>
      <c r="B42" s="609"/>
      <c r="C42" s="609"/>
      <c r="D42" s="609"/>
      <c r="E42" s="609"/>
      <c r="F42" s="609"/>
      <c r="G42" s="609"/>
      <c r="H42" s="609"/>
      <c r="I42" s="609"/>
      <c r="J42" s="609"/>
      <c r="K42" s="609"/>
      <c r="L42" s="609"/>
      <c r="M42" s="609"/>
      <c r="N42" s="609"/>
      <c r="O42" s="609"/>
      <c r="P42" s="609"/>
      <c r="Q42" s="609"/>
      <c r="R42" s="609"/>
      <c r="S42" s="609"/>
      <c r="T42" s="609"/>
      <c r="U42" s="609"/>
      <c r="V42" s="609"/>
      <c r="W42" s="609"/>
      <c r="X42" s="609"/>
      <c r="Y42" s="609"/>
      <c r="Z42" s="609"/>
      <c r="AA42" s="609"/>
      <c r="AB42" s="609"/>
      <c r="AC42" s="609"/>
      <c r="AD42" s="609"/>
      <c r="AE42" s="609"/>
      <c r="AF42" s="609"/>
      <c r="AG42" s="609"/>
      <c r="AH42" s="609"/>
      <c r="AI42" s="609"/>
      <c r="AJ42" s="609"/>
      <c r="AK42" s="609"/>
      <c r="AL42" s="609"/>
      <c r="AM42" s="609"/>
      <c r="AN42" s="609"/>
      <c r="AO42" s="609"/>
      <c r="AP42" s="609"/>
      <c r="AQ42" s="609"/>
      <c r="AR42" s="609"/>
      <c r="AS42" s="609"/>
      <c r="AT42" s="609"/>
      <c r="AU42" s="609"/>
      <c r="AV42" s="609"/>
      <c r="AW42" s="609"/>
      <c r="AX42" s="609"/>
      <c r="AY42" s="609"/>
      <c r="AZ42" s="609"/>
      <c r="BA42" s="609"/>
      <c r="BB42" s="609"/>
      <c r="BC42" s="609"/>
      <c r="BD42" s="609"/>
      <c r="BE42" s="609"/>
      <c r="BF42" s="609"/>
      <c r="BG42" s="609"/>
      <c r="BH42" s="609"/>
      <c r="BI42" s="609"/>
      <c r="BJ42" s="609"/>
      <c r="BK42" s="609"/>
      <c r="BL42" s="586"/>
      <c r="BM42" s="586"/>
      <c r="BN42" s="586"/>
      <c r="BO42" s="586"/>
      <c r="BP42" s="586"/>
      <c r="BQ42" s="586"/>
      <c r="BR42" s="586"/>
      <c r="BS42" s="586"/>
      <c r="BT42" s="586"/>
      <c r="BU42" s="586"/>
      <c r="BV42" s="586"/>
      <c r="BW42" s="586"/>
      <c r="BX42" s="586"/>
      <c r="BY42" s="586"/>
      <c r="BZ42" s="586"/>
      <c r="CA42" s="586"/>
      <c r="CB42" s="586"/>
      <c r="CC42" s="586"/>
      <c r="CD42" s="586"/>
      <c r="CE42" s="586"/>
      <c r="CF42" s="586"/>
      <c r="CG42" s="586"/>
      <c r="CH42" s="586"/>
      <c r="CI42" s="586"/>
      <c r="CJ42" s="586"/>
      <c r="CK42" s="586"/>
      <c r="CL42" s="583"/>
      <c r="CM42" s="583"/>
      <c r="CN42" s="583"/>
      <c r="CO42" s="583"/>
      <c r="CP42" s="583"/>
      <c r="CQ42" s="583"/>
      <c r="CR42" s="583"/>
      <c r="CS42" s="583"/>
      <c r="CT42" s="583"/>
      <c r="CU42" s="583"/>
      <c r="CV42" s="583"/>
      <c r="CW42" s="583"/>
      <c r="CX42" s="170"/>
      <c r="CY42" s="170"/>
      <c r="CZ42" s="170"/>
      <c r="DA42" s="170"/>
      <c r="DB42" s="589"/>
      <c r="DC42" s="589"/>
      <c r="DD42" s="589"/>
      <c r="DE42" s="589"/>
      <c r="DF42" s="589"/>
      <c r="DG42" s="589"/>
      <c r="DH42" s="589"/>
      <c r="DI42" s="589"/>
      <c r="DJ42" s="589"/>
      <c r="DK42" s="589"/>
      <c r="DL42" s="589"/>
      <c r="DM42" s="589"/>
      <c r="DN42" s="589"/>
      <c r="DO42" s="589"/>
      <c r="DP42" s="589"/>
      <c r="DQ42" s="589"/>
      <c r="DR42" s="589"/>
      <c r="DS42" s="589"/>
      <c r="DT42" s="589"/>
      <c r="DU42" s="589"/>
      <c r="DV42" s="589"/>
      <c r="DW42" s="589"/>
      <c r="DX42" s="589"/>
      <c r="DY42" s="589"/>
      <c r="DZ42" s="589"/>
      <c r="EA42" s="589"/>
      <c r="EB42" s="589"/>
      <c r="EC42" s="589"/>
      <c r="ED42" s="589"/>
      <c r="EE42" s="589"/>
      <c r="EF42" s="589"/>
      <c r="EG42" s="589"/>
      <c r="EH42" s="589"/>
      <c r="EI42" s="589"/>
      <c r="EJ42" s="589"/>
      <c r="EK42" s="589"/>
      <c r="EL42" s="589"/>
      <c r="EM42" s="589"/>
      <c r="EN42" s="589"/>
      <c r="EO42" s="589"/>
      <c r="EP42" s="589"/>
      <c r="EQ42" s="589"/>
      <c r="ER42" s="589"/>
      <c r="ES42" s="589"/>
      <c r="ET42" s="589"/>
      <c r="EU42" s="589"/>
      <c r="EV42" s="589"/>
      <c r="EW42" s="589"/>
      <c r="EX42" s="589"/>
      <c r="EY42" s="589"/>
      <c r="EZ42" s="589"/>
      <c r="FA42" s="589"/>
      <c r="FB42" s="589"/>
      <c r="FC42" s="589"/>
      <c r="FD42" s="589"/>
      <c r="FE42" s="589"/>
      <c r="FF42" s="589"/>
      <c r="FG42" s="589"/>
      <c r="FH42" s="589"/>
      <c r="FI42" s="589"/>
      <c r="FJ42" s="589"/>
      <c r="FK42" s="589"/>
      <c r="FL42" s="589"/>
      <c r="FM42" s="589"/>
      <c r="FN42" s="589"/>
      <c r="FO42" s="589"/>
      <c r="FP42" s="589"/>
      <c r="FQ42" s="589"/>
      <c r="FR42" s="589"/>
      <c r="FS42" s="589"/>
      <c r="FT42" s="589"/>
      <c r="FU42" s="589"/>
      <c r="FV42" s="589"/>
      <c r="FW42" s="589"/>
      <c r="FX42" s="589"/>
      <c r="FY42" s="589"/>
      <c r="FZ42" s="589"/>
      <c r="GA42" s="589"/>
      <c r="GB42" s="589"/>
      <c r="GC42" s="589"/>
      <c r="GD42" s="589"/>
      <c r="GE42" s="589"/>
      <c r="GF42" s="589"/>
      <c r="GG42" s="589"/>
      <c r="GH42" s="589"/>
      <c r="GI42" s="589"/>
      <c r="GJ42" s="589"/>
      <c r="GK42" s="589"/>
      <c r="GL42" s="589"/>
      <c r="GM42" s="589"/>
      <c r="GN42" s="589"/>
      <c r="GO42" s="589"/>
      <c r="GP42" s="589"/>
      <c r="GQ42" s="589"/>
      <c r="GR42" s="589"/>
      <c r="GS42" s="589"/>
      <c r="GT42" s="589"/>
      <c r="GU42" s="589"/>
      <c r="GV42" s="589"/>
      <c r="GW42" s="589"/>
      <c r="GX42" s="589"/>
      <c r="GY42" s="589"/>
      <c r="GZ42" s="589"/>
      <c r="HA42" s="589"/>
      <c r="HB42" s="589"/>
      <c r="HC42" s="589"/>
      <c r="HD42" s="589"/>
      <c r="HE42" s="589"/>
      <c r="HF42" s="589"/>
      <c r="HG42" s="589"/>
      <c r="HH42" s="589"/>
      <c r="HI42" s="589"/>
      <c r="HJ42" s="589"/>
      <c r="HK42" s="589"/>
      <c r="HL42" s="589"/>
      <c r="HM42" s="589"/>
      <c r="HN42" s="589"/>
      <c r="HO42" s="589"/>
      <c r="HP42" s="589"/>
      <c r="HQ42" s="589"/>
      <c r="HR42" s="589"/>
      <c r="HS42" s="589"/>
      <c r="HT42" s="589"/>
      <c r="HU42" s="589"/>
      <c r="HV42" s="589"/>
      <c r="HW42" s="589"/>
      <c r="HX42" s="589"/>
      <c r="HY42" s="589"/>
      <c r="HZ42" s="589"/>
      <c r="IA42" s="589"/>
      <c r="IB42" s="589"/>
      <c r="IC42" s="589"/>
      <c r="ID42" s="589"/>
      <c r="IE42" s="589"/>
      <c r="IF42" s="589"/>
      <c r="IG42" s="589"/>
      <c r="IH42" s="589"/>
      <c r="II42" s="589"/>
      <c r="IJ42" s="589"/>
      <c r="IK42" s="589"/>
      <c r="IL42" s="589"/>
      <c r="IM42" s="589"/>
      <c r="IN42" s="589"/>
      <c r="IO42" s="589"/>
      <c r="IP42" s="589"/>
      <c r="IQ42" s="589"/>
      <c r="IR42" s="589"/>
      <c r="IS42" s="589"/>
      <c r="IT42" s="589"/>
      <c r="IU42" s="589"/>
      <c r="IV42" s="589"/>
    </row>
    <row r="43" spans="1:256" s="30" customFormat="1" ht="15">
      <c r="A43" s="589"/>
      <c r="B43" s="609"/>
      <c r="C43" s="609"/>
      <c r="D43" s="609"/>
      <c r="E43" s="609"/>
      <c r="F43" s="609"/>
      <c r="G43" s="609"/>
      <c r="H43" s="609"/>
      <c r="I43" s="609"/>
      <c r="J43" s="609"/>
      <c r="K43" s="609"/>
      <c r="L43" s="609"/>
      <c r="M43" s="609"/>
      <c r="N43" s="609"/>
      <c r="O43" s="609"/>
      <c r="P43" s="609"/>
      <c r="Q43" s="609"/>
      <c r="R43" s="609"/>
      <c r="S43" s="609"/>
      <c r="T43" s="609"/>
      <c r="U43" s="609"/>
      <c r="V43" s="609"/>
      <c r="W43" s="609"/>
      <c r="X43" s="609"/>
      <c r="Y43" s="609"/>
      <c r="Z43" s="609"/>
      <c r="AA43" s="609"/>
      <c r="AB43" s="609"/>
      <c r="AC43" s="609"/>
      <c r="AD43" s="609"/>
      <c r="AE43" s="609"/>
      <c r="AF43" s="609"/>
      <c r="AG43" s="609"/>
      <c r="AH43" s="609"/>
      <c r="AI43" s="609"/>
      <c r="AJ43" s="609"/>
      <c r="AK43" s="609"/>
      <c r="AL43" s="609"/>
      <c r="AM43" s="609"/>
      <c r="AN43" s="609"/>
      <c r="AO43" s="609"/>
      <c r="AP43" s="609"/>
      <c r="AQ43" s="609"/>
      <c r="AR43" s="609"/>
      <c r="AS43" s="609"/>
      <c r="AT43" s="609"/>
      <c r="AU43" s="609"/>
      <c r="AV43" s="609"/>
      <c r="AW43" s="609"/>
      <c r="AX43" s="609"/>
      <c r="AY43" s="609"/>
      <c r="AZ43" s="609"/>
      <c r="BA43" s="609"/>
      <c r="BB43" s="609"/>
      <c r="BC43" s="609"/>
      <c r="BD43" s="609"/>
      <c r="BE43" s="609"/>
      <c r="BF43" s="609"/>
      <c r="BG43" s="609"/>
      <c r="BH43" s="609"/>
      <c r="BI43" s="609"/>
      <c r="BJ43" s="609"/>
      <c r="BK43" s="609"/>
      <c r="BL43" s="1203"/>
      <c r="BM43" s="1203"/>
      <c r="BN43" s="1203"/>
      <c r="BO43" s="1203"/>
      <c r="BP43" s="1203"/>
      <c r="BQ43" s="1203"/>
      <c r="BR43" s="1203"/>
      <c r="BS43" s="1203"/>
      <c r="BT43" s="1203"/>
      <c r="BU43" s="1203"/>
      <c r="BV43" s="1203"/>
      <c r="BW43" s="1203"/>
      <c r="BX43" s="1203"/>
      <c r="BY43" s="1203"/>
      <c r="BZ43" s="1203"/>
      <c r="CA43" s="1203"/>
      <c r="CB43" s="1203"/>
      <c r="CC43" s="1203"/>
      <c r="CD43" s="1203"/>
      <c r="CE43" s="1203"/>
      <c r="CF43" s="1203"/>
      <c r="CG43" s="1203"/>
      <c r="CH43" s="1203"/>
      <c r="CI43" s="584"/>
      <c r="CJ43" s="584"/>
      <c r="CK43" s="584"/>
      <c r="CL43" s="1202"/>
      <c r="CM43" s="1202"/>
      <c r="CN43" s="1202"/>
      <c r="CO43" s="1202"/>
      <c r="CP43" s="1202"/>
      <c r="CQ43" s="1202"/>
      <c r="CR43" s="1202"/>
      <c r="CS43" s="1202"/>
      <c r="CT43" s="1202"/>
      <c r="CU43" s="1202"/>
      <c r="CV43" s="1202"/>
      <c r="CW43" s="1202"/>
      <c r="CX43" s="170"/>
      <c r="CY43" s="170"/>
      <c r="CZ43" s="170"/>
      <c r="DA43" s="170"/>
      <c r="DB43" s="589"/>
      <c r="DC43" s="589"/>
      <c r="DD43" s="589"/>
      <c r="DE43" s="589"/>
      <c r="DF43" s="589"/>
      <c r="DG43" s="589"/>
      <c r="DH43" s="589"/>
      <c r="DI43" s="589"/>
      <c r="DJ43" s="589"/>
      <c r="DK43" s="589"/>
      <c r="DL43" s="589"/>
      <c r="DM43" s="589"/>
      <c r="DN43" s="589"/>
      <c r="DO43" s="589"/>
      <c r="DP43" s="589"/>
      <c r="DQ43" s="589"/>
      <c r="DR43" s="589"/>
      <c r="DS43" s="589"/>
      <c r="DT43" s="589"/>
      <c r="DU43" s="589"/>
      <c r="DV43" s="589"/>
      <c r="DW43" s="589"/>
      <c r="DX43" s="589"/>
      <c r="DY43" s="589"/>
      <c r="DZ43" s="589"/>
      <c r="EA43" s="589"/>
      <c r="EB43" s="589"/>
      <c r="EC43" s="589"/>
      <c r="ED43" s="589"/>
      <c r="EE43" s="589"/>
      <c r="EF43" s="589"/>
      <c r="EG43" s="589"/>
      <c r="EH43" s="589"/>
      <c r="EI43" s="589"/>
      <c r="EJ43" s="589"/>
      <c r="EK43" s="589"/>
      <c r="EL43" s="589"/>
      <c r="EM43" s="589"/>
      <c r="EN43" s="589"/>
      <c r="EO43" s="589"/>
      <c r="EP43" s="589"/>
      <c r="EQ43" s="589"/>
      <c r="ER43" s="589"/>
      <c r="ES43" s="589"/>
      <c r="ET43" s="589"/>
      <c r="EU43" s="589"/>
      <c r="EV43" s="589"/>
      <c r="EW43" s="589"/>
      <c r="EX43" s="589"/>
      <c r="EY43" s="589"/>
      <c r="EZ43" s="589"/>
      <c r="FA43" s="589"/>
      <c r="FB43" s="589"/>
      <c r="FC43" s="589"/>
      <c r="FD43" s="589"/>
      <c r="FE43" s="589"/>
      <c r="FF43" s="589"/>
      <c r="FG43" s="589"/>
      <c r="FH43" s="589"/>
      <c r="FI43" s="589"/>
      <c r="FJ43" s="589"/>
      <c r="FK43" s="589"/>
      <c r="FL43" s="589"/>
      <c r="FM43" s="589"/>
      <c r="FN43" s="589"/>
      <c r="FO43" s="589"/>
      <c r="FP43" s="589"/>
      <c r="FQ43" s="589"/>
      <c r="FR43" s="589"/>
      <c r="FS43" s="589"/>
      <c r="FT43" s="589"/>
      <c r="FU43" s="589"/>
      <c r="FV43" s="589"/>
      <c r="FW43" s="589"/>
      <c r="FX43" s="589"/>
      <c r="FY43" s="589"/>
      <c r="FZ43" s="589"/>
      <c r="GA43" s="589"/>
      <c r="GB43" s="589"/>
      <c r="GC43" s="589"/>
      <c r="GD43" s="589"/>
      <c r="GE43" s="589"/>
      <c r="GF43" s="589"/>
      <c r="GG43" s="589"/>
      <c r="GH43" s="589"/>
      <c r="GI43" s="589"/>
      <c r="GJ43" s="589"/>
      <c r="GK43" s="589"/>
      <c r="GL43" s="589"/>
      <c r="GM43" s="589"/>
      <c r="GN43" s="589"/>
      <c r="GO43" s="589"/>
      <c r="GP43" s="589"/>
      <c r="GQ43" s="589"/>
      <c r="GR43" s="589"/>
      <c r="GS43" s="589"/>
      <c r="GT43" s="589"/>
      <c r="GU43" s="589"/>
      <c r="GV43" s="589"/>
      <c r="GW43" s="589"/>
      <c r="GX43" s="589"/>
      <c r="GY43" s="589"/>
      <c r="GZ43" s="589"/>
      <c r="HA43" s="589"/>
      <c r="HB43" s="589"/>
      <c r="HC43" s="589"/>
      <c r="HD43" s="589"/>
      <c r="HE43" s="589"/>
      <c r="HF43" s="589"/>
      <c r="HG43" s="589"/>
      <c r="HH43" s="589"/>
      <c r="HI43" s="589"/>
      <c r="HJ43" s="589"/>
      <c r="HK43" s="589"/>
      <c r="HL43" s="589"/>
      <c r="HM43" s="589"/>
      <c r="HN43" s="589"/>
      <c r="HO43" s="589"/>
      <c r="HP43" s="589"/>
      <c r="HQ43" s="589"/>
      <c r="HR43" s="589"/>
      <c r="HS43" s="589"/>
      <c r="HT43" s="589"/>
      <c r="HU43" s="589"/>
      <c r="HV43" s="589"/>
      <c r="HW43" s="589"/>
      <c r="HX43" s="589"/>
      <c r="HY43" s="589"/>
      <c r="HZ43" s="589"/>
      <c r="IA43" s="589"/>
      <c r="IB43" s="589"/>
      <c r="IC43" s="589"/>
      <c r="ID43" s="589"/>
      <c r="IE43" s="589"/>
      <c r="IF43" s="589"/>
      <c r="IG43" s="589"/>
      <c r="IH43" s="589"/>
      <c r="II43" s="589"/>
      <c r="IJ43" s="589"/>
      <c r="IK43" s="589"/>
      <c r="IL43" s="589"/>
      <c r="IM43" s="589"/>
      <c r="IN43" s="589"/>
      <c r="IO43" s="589"/>
      <c r="IP43" s="589"/>
      <c r="IQ43" s="589"/>
      <c r="IR43" s="589"/>
      <c r="IS43" s="589"/>
      <c r="IT43" s="589"/>
      <c r="IU43" s="589"/>
      <c r="IV43" s="589"/>
    </row>
    <row r="44" spans="1:256" s="30" customFormat="1" ht="15">
      <c r="A44" s="589"/>
      <c r="B44" s="609"/>
      <c r="C44" s="609"/>
      <c r="D44" s="609"/>
      <c r="E44" s="609"/>
      <c r="F44" s="609"/>
      <c r="G44" s="609"/>
      <c r="H44" s="609"/>
      <c r="I44" s="609"/>
      <c r="J44" s="609"/>
      <c r="K44" s="609"/>
      <c r="L44" s="609"/>
      <c r="M44" s="609"/>
      <c r="N44" s="609"/>
      <c r="O44" s="609"/>
      <c r="P44" s="609"/>
      <c r="Q44" s="609"/>
      <c r="R44" s="609"/>
      <c r="S44" s="609"/>
      <c r="T44" s="609"/>
      <c r="U44" s="609"/>
      <c r="V44" s="609"/>
      <c r="W44" s="609"/>
      <c r="X44" s="609"/>
      <c r="Y44" s="609"/>
      <c r="Z44" s="609"/>
      <c r="AA44" s="609"/>
      <c r="AB44" s="609"/>
      <c r="AC44" s="609"/>
      <c r="AD44" s="609"/>
      <c r="AE44" s="609"/>
      <c r="AF44" s="609"/>
      <c r="AG44" s="609"/>
      <c r="AH44" s="609"/>
      <c r="AI44" s="609"/>
      <c r="AJ44" s="609"/>
      <c r="AK44" s="609"/>
      <c r="AL44" s="609"/>
      <c r="AM44" s="609"/>
      <c r="AN44" s="609"/>
      <c r="AO44" s="609"/>
      <c r="AP44" s="609"/>
      <c r="AQ44" s="609"/>
      <c r="AR44" s="609"/>
      <c r="AS44" s="609"/>
      <c r="AT44" s="609"/>
      <c r="AU44" s="609"/>
      <c r="AV44" s="609"/>
      <c r="AW44" s="609"/>
      <c r="AX44" s="609"/>
      <c r="AY44" s="609"/>
      <c r="AZ44" s="609"/>
      <c r="BA44" s="609"/>
      <c r="BB44" s="609"/>
      <c r="BC44" s="609"/>
      <c r="BD44" s="609"/>
      <c r="BE44" s="609"/>
      <c r="BF44" s="609"/>
      <c r="BG44" s="609"/>
      <c r="BH44" s="609"/>
      <c r="BI44" s="609"/>
      <c r="BJ44" s="609"/>
      <c r="BK44" s="609"/>
      <c r="BL44" s="586"/>
      <c r="BM44" s="586"/>
      <c r="BN44" s="586"/>
      <c r="BO44" s="586"/>
      <c r="BP44" s="586"/>
      <c r="BQ44" s="586"/>
      <c r="BR44" s="586"/>
      <c r="BS44" s="586"/>
      <c r="BT44" s="586"/>
      <c r="BU44" s="586"/>
      <c r="BV44" s="586"/>
      <c r="BW44" s="586"/>
      <c r="BX44" s="586"/>
      <c r="BY44" s="586"/>
      <c r="BZ44" s="586"/>
      <c r="CA44" s="586"/>
      <c r="CB44" s="586"/>
      <c r="CC44" s="586"/>
      <c r="CD44" s="586"/>
      <c r="CE44" s="586"/>
      <c r="CF44" s="586"/>
      <c r="CG44" s="586"/>
      <c r="CH44" s="586"/>
      <c r="CI44" s="586"/>
      <c r="CJ44" s="586"/>
      <c r="CK44" s="586"/>
      <c r="CL44" s="583"/>
      <c r="CM44" s="583"/>
      <c r="CN44" s="583"/>
      <c r="CO44" s="583"/>
      <c r="CP44" s="583"/>
      <c r="CQ44" s="583"/>
      <c r="CR44" s="583"/>
      <c r="CS44" s="583"/>
      <c r="CT44" s="583"/>
      <c r="CU44" s="583"/>
      <c r="CV44" s="583"/>
      <c r="CW44" s="583"/>
      <c r="CX44" s="170"/>
      <c r="CY44" s="170"/>
      <c r="CZ44" s="170"/>
      <c r="DA44" s="170"/>
      <c r="DB44" s="589"/>
      <c r="DC44" s="589"/>
      <c r="DD44" s="589"/>
      <c r="DE44" s="589"/>
      <c r="DF44" s="589"/>
      <c r="DG44" s="589"/>
      <c r="DH44" s="589"/>
      <c r="DI44" s="589"/>
      <c r="DJ44" s="589"/>
      <c r="DK44" s="589"/>
      <c r="DL44" s="589"/>
      <c r="DM44" s="589"/>
      <c r="DN44" s="589"/>
      <c r="DO44" s="589"/>
      <c r="DP44" s="589"/>
      <c r="DQ44" s="589"/>
      <c r="DR44" s="589"/>
      <c r="DS44" s="589"/>
      <c r="DT44" s="589"/>
      <c r="DU44" s="589"/>
      <c r="DV44" s="589"/>
      <c r="DW44" s="589"/>
      <c r="DX44" s="589"/>
      <c r="DY44" s="589"/>
      <c r="DZ44" s="589"/>
      <c r="EA44" s="589"/>
      <c r="EB44" s="589"/>
      <c r="EC44" s="589"/>
      <c r="ED44" s="589"/>
      <c r="EE44" s="589"/>
      <c r="EF44" s="589"/>
      <c r="EG44" s="589"/>
      <c r="EH44" s="589"/>
      <c r="EI44" s="589"/>
      <c r="EJ44" s="589"/>
      <c r="EK44" s="589"/>
      <c r="EL44" s="589"/>
      <c r="EM44" s="589"/>
      <c r="EN44" s="589"/>
      <c r="EO44" s="589"/>
      <c r="EP44" s="589"/>
      <c r="EQ44" s="589"/>
      <c r="ER44" s="589"/>
      <c r="ES44" s="589"/>
      <c r="ET44" s="589"/>
      <c r="EU44" s="589"/>
      <c r="EV44" s="589"/>
      <c r="EW44" s="589"/>
      <c r="EX44" s="589"/>
      <c r="EY44" s="589"/>
      <c r="EZ44" s="589"/>
      <c r="FA44" s="589"/>
      <c r="FB44" s="589"/>
      <c r="FC44" s="589"/>
      <c r="FD44" s="589"/>
      <c r="FE44" s="589"/>
      <c r="FF44" s="589"/>
      <c r="FG44" s="589"/>
      <c r="FH44" s="589"/>
      <c r="FI44" s="589"/>
      <c r="FJ44" s="589"/>
      <c r="FK44" s="589"/>
      <c r="FL44" s="589"/>
      <c r="FM44" s="589"/>
      <c r="FN44" s="589"/>
      <c r="FO44" s="589"/>
      <c r="FP44" s="589"/>
      <c r="FQ44" s="589"/>
      <c r="FR44" s="589"/>
      <c r="FS44" s="589"/>
      <c r="FT44" s="589"/>
      <c r="FU44" s="589"/>
      <c r="FV44" s="589"/>
      <c r="FW44" s="589"/>
      <c r="FX44" s="589"/>
      <c r="FY44" s="589"/>
      <c r="FZ44" s="589"/>
      <c r="GA44" s="589"/>
      <c r="GB44" s="589"/>
      <c r="GC44" s="589"/>
      <c r="GD44" s="589"/>
      <c r="GE44" s="589"/>
      <c r="GF44" s="589"/>
      <c r="GG44" s="589"/>
      <c r="GH44" s="589"/>
      <c r="GI44" s="589"/>
      <c r="GJ44" s="589"/>
      <c r="GK44" s="589"/>
      <c r="GL44" s="589"/>
      <c r="GM44" s="589"/>
      <c r="GN44" s="589"/>
      <c r="GO44" s="589"/>
      <c r="GP44" s="589"/>
      <c r="GQ44" s="589"/>
      <c r="GR44" s="589"/>
      <c r="GS44" s="589"/>
      <c r="GT44" s="589"/>
      <c r="GU44" s="589"/>
      <c r="GV44" s="589"/>
      <c r="GW44" s="589"/>
      <c r="GX44" s="589"/>
      <c r="GY44" s="589"/>
      <c r="GZ44" s="589"/>
      <c r="HA44" s="589"/>
      <c r="HB44" s="589"/>
      <c r="HC44" s="589"/>
      <c r="HD44" s="589"/>
      <c r="HE44" s="589"/>
      <c r="HF44" s="589"/>
      <c r="HG44" s="589"/>
      <c r="HH44" s="589"/>
      <c r="HI44" s="589"/>
      <c r="HJ44" s="589"/>
      <c r="HK44" s="589"/>
      <c r="HL44" s="589"/>
      <c r="HM44" s="589"/>
      <c r="HN44" s="589"/>
      <c r="HO44" s="589"/>
      <c r="HP44" s="589"/>
      <c r="HQ44" s="589"/>
      <c r="HR44" s="589"/>
      <c r="HS44" s="589"/>
      <c r="HT44" s="589"/>
      <c r="HU44" s="589"/>
      <c r="HV44" s="589"/>
      <c r="HW44" s="589"/>
      <c r="HX44" s="589"/>
      <c r="HY44" s="589"/>
      <c r="HZ44" s="589"/>
      <c r="IA44" s="589"/>
      <c r="IB44" s="589"/>
      <c r="IC44" s="589"/>
      <c r="ID44" s="589"/>
      <c r="IE44" s="589"/>
      <c r="IF44" s="589"/>
      <c r="IG44" s="589"/>
      <c r="IH44" s="589"/>
      <c r="II44" s="589"/>
      <c r="IJ44" s="589"/>
      <c r="IK44" s="589"/>
      <c r="IL44" s="589"/>
      <c r="IM44" s="589"/>
      <c r="IN44" s="589"/>
      <c r="IO44" s="589"/>
      <c r="IP44" s="589"/>
      <c r="IQ44" s="589"/>
      <c r="IR44" s="589"/>
      <c r="IS44" s="589"/>
      <c r="IT44" s="589"/>
      <c r="IU44" s="589"/>
      <c r="IV44" s="589"/>
    </row>
    <row r="45" spans="1:256" s="30" customFormat="1" ht="15">
      <c r="A45" s="589"/>
      <c r="B45" s="609"/>
      <c r="C45" s="609"/>
      <c r="D45" s="609"/>
      <c r="E45" s="609"/>
      <c r="F45" s="609"/>
      <c r="G45" s="609"/>
      <c r="H45" s="609"/>
      <c r="I45" s="609"/>
      <c r="J45" s="609"/>
      <c r="K45" s="609"/>
      <c r="L45" s="609"/>
      <c r="M45" s="609"/>
      <c r="N45" s="609"/>
      <c r="O45" s="609"/>
      <c r="P45" s="609"/>
      <c r="Q45" s="609"/>
      <c r="R45" s="609"/>
      <c r="S45" s="609"/>
      <c r="T45" s="609"/>
      <c r="U45" s="609"/>
      <c r="V45" s="609"/>
      <c r="W45" s="609"/>
      <c r="X45" s="609"/>
      <c r="Y45" s="609"/>
      <c r="Z45" s="609"/>
      <c r="AA45" s="609"/>
      <c r="AB45" s="609"/>
      <c r="AC45" s="609"/>
      <c r="AD45" s="609"/>
      <c r="AE45" s="609"/>
      <c r="AF45" s="609"/>
      <c r="AG45" s="609"/>
      <c r="AH45" s="609"/>
      <c r="AI45" s="609"/>
      <c r="AJ45" s="609"/>
      <c r="AK45" s="609"/>
      <c r="AL45" s="609"/>
      <c r="AM45" s="609"/>
      <c r="AN45" s="609"/>
      <c r="AO45" s="609"/>
      <c r="AP45" s="609"/>
      <c r="AQ45" s="609"/>
      <c r="AR45" s="609"/>
      <c r="AS45" s="609"/>
      <c r="AT45" s="609"/>
      <c r="AU45" s="609"/>
      <c r="AV45" s="609"/>
      <c r="AW45" s="609"/>
      <c r="AX45" s="609"/>
      <c r="AY45" s="609"/>
      <c r="AZ45" s="609"/>
      <c r="BA45" s="609"/>
      <c r="BB45" s="609"/>
      <c r="BC45" s="609"/>
      <c r="BD45" s="609"/>
      <c r="BE45" s="609"/>
      <c r="BF45" s="609"/>
      <c r="BG45" s="609"/>
      <c r="BH45" s="609"/>
      <c r="BI45" s="609"/>
      <c r="BJ45" s="609"/>
      <c r="BK45" s="609"/>
      <c r="BL45" s="586"/>
      <c r="BM45" s="586"/>
      <c r="BN45" s="586"/>
      <c r="BO45" s="586"/>
      <c r="BP45" s="1203"/>
      <c r="BQ45" s="1203"/>
      <c r="BR45" s="1203"/>
      <c r="BS45" s="1203"/>
      <c r="BT45" s="1203"/>
      <c r="BU45" s="1203"/>
      <c r="BV45" s="1203"/>
      <c r="BW45" s="1203"/>
      <c r="BX45" s="1203"/>
      <c r="BY45" s="1203"/>
      <c r="BZ45" s="1203"/>
      <c r="CA45" s="1203"/>
      <c r="CB45" s="1203"/>
      <c r="CC45" s="1203"/>
      <c r="CD45" s="1203"/>
      <c r="CE45" s="1203"/>
      <c r="CF45" s="1203"/>
      <c r="CG45" s="1203"/>
      <c r="CH45" s="1203"/>
      <c r="CI45" s="584"/>
      <c r="CJ45" s="584"/>
      <c r="CK45" s="584"/>
      <c r="CL45" s="1202"/>
      <c r="CM45" s="1202"/>
      <c r="CN45" s="1202"/>
      <c r="CO45" s="1202"/>
      <c r="CP45" s="1202"/>
      <c r="CQ45" s="1202"/>
      <c r="CR45" s="1202"/>
      <c r="CS45" s="1202"/>
      <c r="CT45" s="1202"/>
      <c r="CU45" s="1202"/>
      <c r="CV45" s="1202"/>
      <c r="CW45" s="1202"/>
      <c r="CX45" s="170"/>
      <c r="CY45" s="170"/>
      <c r="CZ45" s="170"/>
      <c r="DA45" s="170"/>
      <c r="DB45" s="589"/>
      <c r="DC45" s="589"/>
      <c r="DD45" s="589"/>
      <c r="DE45" s="589"/>
      <c r="DF45" s="589"/>
      <c r="DG45" s="589"/>
      <c r="DH45" s="589"/>
      <c r="DI45" s="589"/>
      <c r="DJ45" s="589"/>
      <c r="DK45" s="589"/>
      <c r="DL45" s="589"/>
      <c r="DM45" s="589"/>
      <c r="DN45" s="589"/>
      <c r="DO45" s="589"/>
      <c r="DP45" s="589"/>
      <c r="DQ45" s="589"/>
      <c r="DR45" s="589"/>
      <c r="DS45" s="589"/>
      <c r="DT45" s="589"/>
      <c r="DU45" s="589"/>
      <c r="DV45" s="589"/>
      <c r="DW45" s="589"/>
      <c r="DX45" s="589"/>
      <c r="DY45" s="589"/>
      <c r="DZ45" s="589"/>
      <c r="EA45" s="589"/>
      <c r="EB45" s="589"/>
      <c r="EC45" s="589"/>
      <c r="ED45" s="589"/>
      <c r="EE45" s="589"/>
      <c r="EF45" s="589"/>
      <c r="EG45" s="589"/>
      <c r="EH45" s="589"/>
      <c r="EI45" s="589"/>
      <c r="EJ45" s="589"/>
      <c r="EK45" s="589"/>
      <c r="EL45" s="589"/>
      <c r="EM45" s="589"/>
      <c r="EN45" s="589"/>
      <c r="EO45" s="589"/>
      <c r="EP45" s="589"/>
      <c r="EQ45" s="589"/>
      <c r="ER45" s="589"/>
      <c r="ES45" s="589"/>
      <c r="ET45" s="589"/>
      <c r="EU45" s="589"/>
      <c r="EV45" s="589"/>
      <c r="EW45" s="589"/>
      <c r="EX45" s="589"/>
      <c r="EY45" s="589"/>
      <c r="EZ45" s="589"/>
      <c r="FA45" s="589"/>
      <c r="FB45" s="589"/>
      <c r="FC45" s="589"/>
      <c r="FD45" s="589"/>
      <c r="FE45" s="589"/>
      <c r="FF45" s="589"/>
      <c r="FG45" s="589"/>
      <c r="FH45" s="589"/>
      <c r="FI45" s="589"/>
      <c r="FJ45" s="589"/>
      <c r="FK45" s="589"/>
      <c r="FL45" s="589"/>
      <c r="FM45" s="589"/>
      <c r="FN45" s="589"/>
      <c r="FO45" s="589"/>
      <c r="FP45" s="589"/>
      <c r="FQ45" s="589"/>
      <c r="FR45" s="589"/>
      <c r="FS45" s="589"/>
      <c r="FT45" s="589"/>
      <c r="FU45" s="589"/>
      <c r="FV45" s="589"/>
      <c r="FW45" s="589"/>
      <c r="FX45" s="589"/>
      <c r="FY45" s="589"/>
      <c r="FZ45" s="589"/>
      <c r="GA45" s="589"/>
      <c r="GB45" s="589"/>
      <c r="GC45" s="589"/>
      <c r="GD45" s="589"/>
      <c r="GE45" s="589"/>
      <c r="GF45" s="589"/>
      <c r="GG45" s="589"/>
      <c r="GH45" s="589"/>
      <c r="GI45" s="589"/>
      <c r="GJ45" s="589"/>
      <c r="GK45" s="589"/>
      <c r="GL45" s="589"/>
      <c r="GM45" s="589"/>
      <c r="GN45" s="589"/>
      <c r="GO45" s="589"/>
      <c r="GP45" s="589"/>
      <c r="GQ45" s="589"/>
      <c r="GR45" s="589"/>
      <c r="GS45" s="589"/>
      <c r="GT45" s="589"/>
      <c r="GU45" s="589"/>
      <c r="GV45" s="589"/>
      <c r="GW45" s="589"/>
      <c r="GX45" s="589"/>
      <c r="GY45" s="589"/>
      <c r="GZ45" s="589"/>
      <c r="HA45" s="589"/>
      <c r="HB45" s="589"/>
      <c r="HC45" s="589"/>
      <c r="HD45" s="589"/>
      <c r="HE45" s="589"/>
      <c r="HF45" s="589"/>
      <c r="HG45" s="589"/>
      <c r="HH45" s="589"/>
      <c r="HI45" s="589"/>
      <c r="HJ45" s="589"/>
      <c r="HK45" s="589"/>
      <c r="HL45" s="589"/>
      <c r="HM45" s="589"/>
      <c r="HN45" s="589"/>
      <c r="HO45" s="589"/>
      <c r="HP45" s="589"/>
      <c r="HQ45" s="589"/>
      <c r="HR45" s="589"/>
      <c r="HS45" s="589"/>
      <c r="HT45" s="589"/>
      <c r="HU45" s="589"/>
      <c r="HV45" s="589"/>
      <c r="HW45" s="589"/>
      <c r="HX45" s="589"/>
      <c r="HY45" s="589"/>
      <c r="HZ45" s="589"/>
      <c r="IA45" s="589"/>
      <c r="IB45" s="589"/>
      <c r="IC45" s="589"/>
      <c r="ID45" s="589"/>
      <c r="IE45" s="589"/>
      <c r="IF45" s="589"/>
      <c r="IG45" s="589"/>
      <c r="IH45" s="589"/>
      <c r="II45" s="589"/>
      <c r="IJ45" s="589"/>
      <c r="IK45" s="589"/>
      <c r="IL45" s="589"/>
      <c r="IM45" s="589"/>
      <c r="IN45" s="589"/>
      <c r="IO45" s="589"/>
      <c r="IP45" s="589"/>
      <c r="IQ45" s="589"/>
      <c r="IR45" s="589"/>
      <c r="IS45" s="589"/>
      <c r="IT45" s="589"/>
      <c r="IU45" s="589"/>
      <c r="IV45" s="589"/>
    </row>
    <row r="46" spans="1:256" s="30" customFormat="1" ht="15">
      <c r="A46" s="589"/>
      <c r="B46" s="609"/>
      <c r="C46" s="609"/>
      <c r="D46" s="609"/>
      <c r="E46" s="609"/>
      <c r="F46" s="609"/>
      <c r="G46" s="609"/>
      <c r="H46" s="609"/>
      <c r="I46" s="609"/>
      <c r="J46" s="609"/>
      <c r="K46" s="609"/>
      <c r="L46" s="609"/>
      <c r="M46" s="609"/>
      <c r="N46" s="609"/>
      <c r="O46" s="609"/>
      <c r="P46" s="609"/>
      <c r="Q46" s="609"/>
      <c r="R46" s="609"/>
      <c r="S46" s="609"/>
      <c r="T46" s="609"/>
      <c r="U46" s="609"/>
      <c r="V46" s="609"/>
      <c r="W46" s="609"/>
      <c r="X46" s="609"/>
      <c r="Y46" s="609"/>
      <c r="Z46" s="609"/>
      <c r="AA46" s="609"/>
      <c r="AB46" s="609"/>
      <c r="AC46" s="609"/>
      <c r="AD46" s="609"/>
      <c r="AE46" s="609"/>
      <c r="AF46" s="609"/>
      <c r="AG46" s="609"/>
      <c r="AH46" s="609"/>
      <c r="AI46" s="609"/>
      <c r="AJ46" s="609"/>
      <c r="AK46" s="609"/>
      <c r="AL46" s="609"/>
      <c r="AM46" s="609"/>
      <c r="AN46" s="609"/>
      <c r="AO46" s="609"/>
      <c r="AP46" s="609"/>
      <c r="AQ46" s="609"/>
      <c r="AR46" s="609"/>
      <c r="AS46" s="609"/>
      <c r="AT46" s="609"/>
      <c r="AU46" s="609"/>
      <c r="AV46" s="609"/>
      <c r="AW46" s="609"/>
      <c r="AX46" s="609"/>
      <c r="AY46" s="609"/>
      <c r="AZ46" s="609"/>
      <c r="BA46" s="609"/>
      <c r="BB46" s="609"/>
      <c r="BC46" s="609"/>
      <c r="BD46" s="609"/>
      <c r="BE46" s="609"/>
      <c r="BF46" s="609"/>
      <c r="BG46" s="609"/>
      <c r="BH46" s="609"/>
      <c r="BI46" s="609"/>
      <c r="BJ46" s="609"/>
      <c r="BK46" s="609"/>
      <c r="BL46" s="586"/>
      <c r="BM46" s="586"/>
      <c r="BN46" s="586"/>
      <c r="BO46" s="586"/>
      <c r="BP46" s="1210"/>
      <c r="BQ46" s="1210"/>
      <c r="BR46" s="1210"/>
      <c r="BS46" s="1210"/>
      <c r="BT46" s="1210"/>
      <c r="BU46" s="1210"/>
      <c r="BV46" s="1210"/>
      <c r="BW46" s="1210"/>
      <c r="BX46" s="1210"/>
      <c r="BY46" s="1210"/>
      <c r="BZ46" s="1210"/>
      <c r="CA46" s="1210"/>
      <c r="CB46" s="1210"/>
      <c r="CC46" s="1210"/>
      <c r="CD46" s="1210"/>
      <c r="CE46" s="1210"/>
      <c r="CF46" s="1210"/>
      <c r="CG46" s="1210"/>
      <c r="CH46" s="1210"/>
      <c r="CI46" s="586"/>
      <c r="CJ46" s="586"/>
      <c r="CK46" s="586"/>
      <c r="CL46" s="1208"/>
      <c r="CM46" s="1208"/>
      <c r="CN46" s="1208"/>
      <c r="CO46" s="1208"/>
      <c r="CP46" s="1208"/>
      <c r="CQ46" s="1208"/>
      <c r="CR46" s="1208"/>
      <c r="CS46" s="1208"/>
      <c r="CT46" s="1208"/>
      <c r="CU46" s="1208"/>
      <c r="CV46" s="1208"/>
      <c r="CW46" s="1208"/>
      <c r="CX46" s="170"/>
      <c r="CY46" s="170"/>
      <c r="CZ46" s="170"/>
      <c r="DA46" s="170"/>
      <c r="DB46" s="589"/>
      <c r="DC46" s="589"/>
      <c r="DD46" s="589"/>
      <c r="DE46" s="589"/>
      <c r="DF46" s="589"/>
      <c r="DG46" s="589"/>
      <c r="DH46" s="589"/>
      <c r="DI46" s="589"/>
      <c r="DJ46" s="589"/>
      <c r="DK46" s="589"/>
      <c r="DL46" s="589"/>
      <c r="DM46" s="589"/>
      <c r="DN46" s="589"/>
      <c r="DO46" s="589"/>
      <c r="DP46" s="589"/>
      <c r="DQ46" s="589"/>
      <c r="DR46" s="589"/>
      <c r="DS46" s="589"/>
      <c r="DT46" s="589"/>
      <c r="DU46" s="589"/>
      <c r="DV46" s="589"/>
      <c r="DW46" s="589"/>
      <c r="DX46" s="589"/>
      <c r="DY46" s="589"/>
      <c r="DZ46" s="589"/>
      <c r="EA46" s="589"/>
      <c r="EB46" s="589"/>
      <c r="EC46" s="589"/>
      <c r="ED46" s="589"/>
      <c r="EE46" s="589"/>
      <c r="EF46" s="589"/>
      <c r="EG46" s="589"/>
      <c r="EH46" s="589"/>
      <c r="EI46" s="589"/>
      <c r="EJ46" s="589"/>
      <c r="EK46" s="589"/>
      <c r="EL46" s="589"/>
      <c r="EM46" s="589"/>
      <c r="EN46" s="589"/>
      <c r="EO46" s="589"/>
      <c r="EP46" s="589"/>
      <c r="EQ46" s="589"/>
      <c r="ER46" s="589"/>
      <c r="ES46" s="589"/>
      <c r="ET46" s="589"/>
      <c r="EU46" s="589"/>
      <c r="EV46" s="589"/>
      <c r="EW46" s="589"/>
      <c r="EX46" s="589"/>
      <c r="EY46" s="589"/>
      <c r="EZ46" s="589"/>
      <c r="FA46" s="589"/>
      <c r="FB46" s="589"/>
      <c r="FC46" s="589"/>
      <c r="FD46" s="589"/>
      <c r="FE46" s="589"/>
      <c r="FF46" s="589"/>
      <c r="FG46" s="589"/>
      <c r="FH46" s="589"/>
      <c r="FI46" s="589"/>
      <c r="FJ46" s="589"/>
      <c r="FK46" s="589"/>
      <c r="FL46" s="589"/>
      <c r="FM46" s="589"/>
      <c r="FN46" s="589"/>
      <c r="FO46" s="589"/>
      <c r="FP46" s="589"/>
      <c r="FQ46" s="589"/>
      <c r="FR46" s="589"/>
      <c r="FS46" s="589"/>
      <c r="FT46" s="589"/>
      <c r="FU46" s="589"/>
      <c r="FV46" s="589"/>
      <c r="FW46" s="589"/>
      <c r="FX46" s="589"/>
      <c r="FY46" s="589"/>
      <c r="FZ46" s="589"/>
      <c r="GA46" s="589"/>
      <c r="GB46" s="589"/>
      <c r="GC46" s="589"/>
      <c r="GD46" s="589"/>
      <c r="GE46" s="589"/>
      <c r="GF46" s="589"/>
      <c r="GG46" s="589"/>
      <c r="GH46" s="589"/>
      <c r="GI46" s="589"/>
      <c r="GJ46" s="589"/>
      <c r="GK46" s="589"/>
      <c r="GL46" s="589"/>
      <c r="GM46" s="589"/>
      <c r="GN46" s="589"/>
      <c r="GO46" s="589"/>
      <c r="GP46" s="589"/>
      <c r="GQ46" s="589"/>
      <c r="GR46" s="589"/>
      <c r="GS46" s="589"/>
      <c r="GT46" s="589"/>
      <c r="GU46" s="589"/>
      <c r="GV46" s="589"/>
      <c r="GW46" s="589"/>
      <c r="GX46" s="589"/>
      <c r="GY46" s="589"/>
      <c r="GZ46" s="589"/>
      <c r="HA46" s="589"/>
      <c r="HB46" s="589"/>
      <c r="HC46" s="589"/>
      <c r="HD46" s="589"/>
      <c r="HE46" s="589"/>
      <c r="HF46" s="589"/>
      <c r="HG46" s="589"/>
      <c r="HH46" s="589"/>
      <c r="HI46" s="589"/>
      <c r="HJ46" s="589"/>
      <c r="HK46" s="589"/>
      <c r="HL46" s="589"/>
      <c r="HM46" s="589"/>
      <c r="HN46" s="589"/>
      <c r="HO46" s="589"/>
      <c r="HP46" s="589"/>
      <c r="HQ46" s="589"/>
      <c r="HR46" s="589"/>
      <c r="HS46" s="589"/>
      <c r="HT46" s="589"/>
      <c r="HU46" s="589"/>
      <c r="HV46" s="589"/>
      <c r="HW46" s="589"/>
      <c r="HX46" s="589"/>
      <c r="HY46" s="589"/>
      <c r="HZ46" s="589"/>
      <c r="IA46" s="589"/>
      <c r="IB46" s="589"/>
      <c r="IC46" s="589"/>
      <c r="ID46" s="589"/>
      <c r="IE46" s="589"/>
      <c r="IF46" s="589"/>
      <c r="IG46" s="589"/>
      <c r="IH46" s="589"/>
      <c r="II46" s="589"/>
      <c r="IJ46" s="589"/>
      <c r="IK46" s="589"/>
      <c r="IL46" s="589"/>
      <c r="IM46" s="589"/>
      <c r="IN46" s="589"/>
      <c r="IO46" s="589"/>
      <c r="IP46" s="589"/>
      <c r="IQ46" s="589"/>
      <c r="IR46" s="589"/>
      <c r="IS46" s="589"/>
      <c r="IT46" s="589"/>
      <c r="IU46" s="589"/>
      <c r="IV46" s="589"/>
    </row>
    <row r="47" spans="1:256" s="30" customFormat="1" ht="15">
      <c r="A47" s="589"/>
      <c r="B47" s="609"/>
      <c r="C47" s="609"/>
      <c r="D47" s="609"/>
      <c r="E47" s="609"/>
      <c r="F47" s="609"/>
      <c r="G47" s="609"/>
      <c r="H47" s="609"/>
      <c r="I47" s="609"/>
      <c r="J47" s="609"/>
      <c r="K47" s="609"/>
      <c r="L47" s="609"/>
      <c r="M47" s="609"/>
      <c r="N47" s="609"/>
      <c r="O47" s="609"/>
      <c r="P47" s="609"/>
      <c r="Q47" s="609"/>
      <c r="R47" s="609"/>
      <c r="S47" s="609"/>
      <c r="T47" s="609"/>
      <c r="U47" s="609"/>
      <c r="V47" s="609"/>
      <c r="W47" s="609"/>
      <c r="X47" s="609"/>
      <c r="Y47" s="609"/>
      <c r="Z47" s="609"/>
      <c r="AA47" s="609"/>
      <c r="AB47" s="609"/>
      <c r="AC47" s="609"/>
      <c r="AD47" s="609"/>
      <c r="AE47" s="609"/>
      <c r="AF47" s="609"/>
      <c r="AG47" s="609"/>
      <c r="AH47" s="609"/>
      <c r="AI47" s="609"/>
      <c r="AJ47" s="609"/>
      <c r="AK47" s="609"/>
      <c r="AL47" s="609"/>
      <c r="AM47" s="609"/>
      <c r="AN47" s="609"/>
      <c r="AO47" s="609"/>
      <c r="AP47" s="609"/>
      <c r="AQ47" s="609"/>
      <c r="AR47" s="609"/>
      <c r="AS47" s="609"/>
      <c r="AT47" s="609"/>
      <c r="AU47" s="609"/>
      <c r="AV47" s="609"/>
      <c r="AW47" s="609"/>
      <c r="AX47" s="609"/>
      <c r="AY47" s="609"/>
      <c r="AZ47" s="609"/>
      <c r="BA47" s="609"/>
      <c r="BB47" s="609"/>
      <c r="BC47" s="609"/>
      <c r="BD47" s="609"/>
      <c r="BE47" s="609"/>
      <c r="BF47" s="609"/>
      <c r="BG47" s="609"/>
      <c r="BH47" s="609"/>
      <c r="BI47" s="609"/>
      <c r="BJ47" s="609"/>
      <c r="BK47" s="609"/>
      <c r="BL47" s="586"/>
      <c r="BM47" s="586"/>
      <c r="BN47" s="586"/>
      <c r="BO47" s="586"/>
      <c r="BP47" s="1203"/>
      <c r="BQ47" s="1203"/>
      <c r="BR47" s="1203"/>
      <c r="BS47" s="1203"/>
      <c r="BT47" s="1203"/>
      <c r="BU47" s="1203"/>
      <c r="BV47" s="1203"/>
      <c r="BW47" s="1203"/>
      <c r="BX47" s="1203"/>
      <c r="BY47" s="1203"/>
      <c r="BZ47" s="1203"/>
      <c r="CA47" s="1203"/>
      <c r="CB47" s="1203"/>
      <c r="CC47" s="1203"/>
      <c r="CD47" s="1203"/>
      <c r="CE47" s="1203"/>
      <c r="CF47" s="1203"/>
      <c r="CG47" s="1203"/>
      <c r="CH47" s="1203"/>
      <c r="CI47" s="584"/>
      <c r="CJ47" s="584"/>
      <c r="CK47" s="584"/>
      <c r="CL47" s="1202"/>
      <c r="CM47" s="1202"/>
      <c r="CN47" s="1202"/>
      <c r="CO47" s="1202"/>
      <c r="CP47" s="1202"/>
      <c r="CQ47" s="1202"/>
      <c r="CR47" s="1202"/>
      <c r="CS47" s="1202"/>
      <c r="CT47" s="1202"/>
      <c r="CU47" s="1202"/>
      <c r="CV47" s="1202"/>
      <c r="CW47" s="1202"/>
      <c r="CX47" s="170"/>
      <c r="CY47" s="170"/>
      <c r="CZ47" s="170"/>
      <c r="DA47" s="170"/>
      <c r="DB47" s="589"/>
      <c r="DC47" s="589"/>
      <c r="DD47" s="589"/>
      <c r="DE47" s="589"/>
      <c r="DF47" s="589"/>
      <c r="DG47" s="589"/>
      <c r="DH47" s="589"/>
      <c r="DI47" s="589"/>
      <c r="DJ47" s="589"/>
      <c r="DK47" s="589"/>
      <c r="DL47" s="589"/>
      <c r="DM47" s="589"/>
      <c r="DN47" s="589"/>
      <c r="DO47" s="589"/>
      <c r="DP47" s="589"/>
      <c r="DQ47" s="589"/>
      <c r="DR47" s="589"/>
      <c r="DS47" s="589"/>
      <c r="DT47" s="589"/>
      <c r="DU47" s="589"/>
      <c r="DV47" s="589"/>
      <c r="DW47" s="589"/>
      <c r="DX47" s="589"/>
      <c r="DY47" s="589"/>
      <c r="DZ47" s="589"/>
      <c r="EA47" s="589"/>
      <c r="EB47" s="589"/>
      <c r="EC47" s="589"/>
      <c r="ED47" s="589"/>
      <c r="EE47" s="589"/>
      <c r="EF47" s="589"/>
      <c r="EG47" s="589"/>
      <c r="EH47" s="589"/>
      <c r="EI47" s="589"/>
      <c r="EJ47" s="589"/>
      <c r="EK47" s="589"/>
      <c r="EL47" s="589"/>
      <c r="EM47" s="589"/>
      <c r="EN47" s="589"/>
      <c r="EO47" s="589"/>
      <c r="EP47" s="589"/>
      <c r="EQ47" s="589"/>
      <c r="ER47" s="589"/>
      <c r="ES47" s="589"/>
      <c r="ET47" s="589"/>
      <c r="EU47" s="589"/>
      <c r="EV47" s="589"/>
      <c r="EW47" s="589"/>
      <c r="EX47" s="589"/>
      <c r="EY47" s="589"/>
      <c r="EZ47" s="589"/>
      <c r="FA47" s="589"/>
      <c r="FB47" s="589"/>
      <c r="FC47" s="589"/>
      <c r="FD47" s="589"/>
      <c r="FE47" s="589"/>
      <c r="FF47" s="589"/>
      <c r="FG47" s="589"/>
      <c r="FH47" s="589"/>
      <c r="FI47" s="589"/>
      <c r="FJ47" s="589"/>
      <c r="FK47" s="589"/>
      <c r="FL47" s="589"/>
      <c r="FM47" s="589"/>
      <c r="FN47" s="589"/>
      <c r="FO47" s="589"/>
      <c r="FP47" s="589"/>
      <c r="FQ47" s="589"/>
      <c r="FR47" s="589"/>
      <c r="FS47" s="589"/>
      <c r="FT47" s="589"/>
      <c r="FU47" s="589"/>
      <c r="FV47" s="589"/>
      <c r="FW47" s="589"/>
      <c r="FX47" s="589"/>
      <c r="FY47" s="589"/>
      <c r="FZ47" s="589"/>
      <c r="GA47" s="589"/>
      <c r="GB47" s="589"/>
      <c r="GC47" s="589"/>
      <c r="GD47" s="589"/>
      <c r="GE47" s="589"/>
      <c r="GF47" s="589"/>
      <c r="GG47" s="589"/>
      <c r="GH47" s="589"/>
      <c r="GI47" s="589"/>
      <c r="GJ47" s="589"/>
      <c r="GK47" s="589"/>
      <c r="GL47" s="589"/>
      <c r="GM47" s="589"/>
      <c r="GN47" s="589"/>
      <c r="GO47" s="589"/>
      <c r="GP47" s="589"/>
      <c r="GQ47" s="589"/>
      <c r="GR47" s="589"/>
      <c r="GS47" s="589"/>
      <c r="GT47" s="589"/>
      <c r="GU47" s="589"/>
      <c r="GV47" s="589"/>
      <c r="GW47" s="589"/>
      <c r="GX47" s="589"/>
      <c r="GY47" s="589"/>
      <c r="GZ47" s="589"/>
      <c r="HA47" s="589"/>
      <c r="HB47" s="589"/>
      <c r="HC47" s="589"/>
      <c r="HD47" s="589"/>
      <c r="HE47" s="589"/>
      <c r="HF47" s="589"/>
      <c r="HG47" s="589"/>
      <c r="HH47" s="589"/>
      <c r="HI47" s="589"/>
      <c r="HJ47" s="589"/>
      <c r="HK47" s="589"/>
      <c r="HL47" s="589"/>
      <c r="HM47" s="589"/>
      <c r="HN47" s="589"/>
      <c r="HO47" s="589"/>
      <c r="HP47" s="589"/>
      <c r="HQ47" s="589"/>
      <c r="HR47" s="589"/>
      <c r="HS47" s="589"/>
      <c r="HT47" s="589"/>
      <c r="HU47" s="589"/>
      <c r="HV47" s="589"/>
      <c r="HW47" s="589"/>
      <c r="HX47" s="589"/>
      <c r="HY47" s="589"/>
      <c r="HZ47" s="589"/>
      <c r="IA47" s="589"/>
      <c r="IB47" s="589"/>
      <c r="IC47" s="589"/>
      <c r="ID47" s="589"/>
      <c r="IE47" s="589"/>
      <c r="IF47" s="589"/>
      <c r="IG47" s="589"/>
      <c r="IH47" s="589"/>
      <c r="II47" s="589"/>
      <c r="IJ47" s="589"/>
      <c r="IK47" s="589"/>
      <c r="IL47" s="589"/>
      <c r="IM47" s="589"/>
      <c r="IN47" s="589"/>
      <c r="IO47" s="589"/>
      <c r="IP47" s="589"/>
      <c r="IQ47" s="589"/>
      <c r="IR47" s="589"/>
      <c r="IS47" s="589"/>
      <c r="IT47" s="589"/>
      <c r="IU47" s="589"/>
      <c r="IV47" s="589"/>
    </row>
    <row r="48" spans="1:256" s="30" customFormat="1" ht="15">
      <c r="A48" s="589"/>
      <c r="B48" s="609"/>
      <c r="C48" s="609"/>
      <c r="D48" s="609"/>
      <c r="E48" s="609"/>
      <c r="F48" s="609"/>
      <c r="G48" s="609"/>
      <c r="H48" s="609"/>
      <c r="I48" s="609"/>
      <c r="J48" s="609"/>
      <c r="K48" s="609"/>
      <c r="L48" s="609"/>
      <c r="M48" s="609"/>
      <c r="N48" s="609"/>
      <c r="O48" s="609"/>
      <c r="P48" s="609"/>
      <c r="Q48" s="609"/>
      <c r="R48" s="609"/>
      <c r="S48" s="609"/>
      <c r="T48" s="609"/>
      <c r="U48" s="609"/>
      <c r="V48" s="609"/>
      <c r="W48" s="609"/>
      <c r="X48" s="609"/>
      <c r="Y48" s="609"/>
      <c r="Z48" s="609"/>
      <c r="AA48" s="609"/>
      <c r="AB48" s="609"/>
      <c r="AC48" s="609"/>
      <c r="AD48" s="609"/>
      <c r="AE48" s="609"/>
      <c r="AF48" s="609"/>
      <c r="AG48" s="609"/>
      <c r="AH48" s="609"/>
      <c r="AI48" s="609"/>
      <c r="AJ48" s="609"/>
      <c r="AK48" s="609"/>
      <c r="AL48" s="609"/>
      <c r="AM48" s="609"/>
      <c r="AN48" s="609"/>
      <c r="AO48" s="609"/>
      <c r="AP48" s="609"/>
      <c r="AQ48" s="609"/>
      <c r="AR48" s="609"/>
      <c r="AS48" s="609"/>
      <c r="AT48" s="609"/>
      <c r="AU48" s="609"/>
      <c r="AV48" s="609"/>
      <c r="AW48" s="609"/>
      <c r="AX48" s="609"/>
      <c r="AY48" s="609"/>
      <c r="AZ48" s="609"/>
      <c r="BA48" s="609"/>
      <c r="BB48" s="609"/>
      <c r="BC48" s="609"/>
      <c r="BD48" s="609"/>
      <c r="BE48" s="609"/>
      <c r="BF48" s="609"/>
      <c r="BG48" s="609"/>
      <c r="BH48" s="609"/>
      <c r="BI48" s="609"/>
      <c r="BJ48" s="609"/>
      <c r="BK48" s="609"/>
      <c r="BL48" s="586"/>
      <c r="BM48" s="586"/>
      <c r="BN48" s="586"/>
      <c r="BO48" s="586"/>
      <c r="BP48" s="584"/>
      <c r="BQ48" s="584"/>
      <c r="BR48" s="584"/>
      <c r="BS48" s="584"/>
      <c r="BT48" s="584"/>
      <c r="BU48" s="584"/>
      <c r="BV48" s="584"/>
      <c r="BW48" s="584"/>
      <c r="BX48" s="584"/>
      <c r="BY48" s="584"/>
      <c r="BZ48" s="584"/>
      <c r="CA48" s="584"/>
      <c r="CB48" s="584"/>
      <c r="CC48" s="584"/>
      <c r="CD48" s="584"/>
      <c r="CE48" s="584"/>
      <c r="CF48" s="584"/>
      <c r="CG48" s="584"/>
      <c r="CH48" s="584"/>
      <c r="CI48" s="584"/>
      <c r="CJ48" s="584"/>
      <c r="CK48" s="584"/>
      <c r="CL48" s="585"/>
      <c r="CM48" s="585"/>
      <c r="CN48" s="585"/>
      <c r="CO48" s="585"/>
      <c r="CP48" s="585"/>
      <c r="CQ48" s="585"/>
      <c r="CR48" s="585"/>
      <c r="CS48" s="585"/>
      <c r="CT48" s="585"/>
      <c r="CU48" s="585"/>
      <c r="CV48" s="585"/>
      <c r="CW48" s="585"/>
      <c r="CX48" s="170"/>
      <c r="CY48" s="170"/>
      <c r="CZ48" s="170"/>
      <c r="DA48" s="170"/>
      <c r="DB48" s="589"/>
      <c r="DC48" s="589"/>
      <c r="DD48" s="589"/>
      <c r="DE48" s="589"/>
      <c r="DF48" s="589"/>
      <c r="DG48" s="589"/>
      <c r="DH48" s="589"/>
      <c r="DI48" s="589"/>
      <c r="DJ48" s="589"/>
      <c r="DK48" s="589"/>
      <c r="DL48" s="589"/>
      <c r="DM48" s="589"/>
      <c r="DN48" s="589"/>
      <c r="DO48" s="589"/>
      <c r="DP48" s="589"/>
      <c r="DQ48" s="589"/>
      <c r="DR48" s="589"/>
      <c r="DS48" s="589"/>
      <c r="DT48" s="589"/>
      <c r="DU48" s="589"/>
      <c r="DV48" s="589"/>
      <c r="DW48" s="589"/>
      <c r="DX48" s="589"/>
      <c r="DY48" s="589"/>
      <c r="DZ48" s="589"/>
      <c r="EA48" s="589"/>
      <c r="EB48" s="589"/>
      <c r="EC48" s="589"/>
      <c r="ED48" s="589"/>
      <c r="EE48" s="589"/>
      <c r="EF48" s="589"/>
      <c r="EG48" s="589"/>
      <c r="EH48" s="589"/>
      <c r="EI48" s="589"/>
      <c r="EJ48" s="589"/>
      <c r="EK48" s="589"/>
      <c r="EL48" s="589"/>
      <c r="EM48" s="589"/>
      <c r="EN48" s="589"/>
      <c r="EO48" s="589"/>
      <c r="EP48" s="589"/>
      <c r="EQ48" s="589"/>
      <c r="ER48" s="589"/>
      <c r="ES48" s="589"/>
      <c r="ET48" s="589"/>
      <c r="EU48" s="589"/>
      <c r="EV48" s="589"/>
      <c r="EW48" s="589"/>
      <c r="EX48" s="589"/>
      <c r="EY48" s="589"/>
      <c r="EZ48" s="589"/>
      <c r="FA48" s="589"/>
      <c r="FB48" s="589"/>
      <c r="FC48" s="589"/>
      <c r="FD48" s="589"/>
      <c r="FE48" s="589"/>
      <c r="FF48" s="589"/>
      <c r="FG48" s="589"/>
      <c r="FH48" s="589"/>
      <c r="FI48" s="589"/>
      <c r="FJ48" s="589"/>
      <c r="FK48" s="589"/>
      <c r="FL48" s="589"/>
      <c r="FM48" s="589"/>
      <c r="FN48" s="589"/>
      <c r="FO48" s="589"/>
      <c r="FP48" s="589"/>
      <c r="FQ48" s="589"/>
      <c r="FR48" s="589"/>
      <c r="FS48" s="589"/>
      <c r="FT48" s="589"/>
      <c r="FU48" s="589"/>
      <c r="FV48" s="589"/>
      <c r="FW48" s="589"/>
      <c r="FX48" s="589"/>
      <c r="FY48" s="589"/>
      <c r="FZ48" s="589"/>
      <c r="GA48" s="589"/>
      <c r="GB48" s="589"/>
      <c r="GC48" s="589"/>
      <c r="GD48" s="589"/>
      <c r="GE48" s="589"/>
      <c r="GF48" s="589"/>
      <c r="GG48" s="589"/>
      <c r="GH48" s="589"/>
      <c r="GI48" s="589"/>
      <c r="GJ48" s="589"/>
      <c r="GK48" s="589"/>
      <c r="GL48" s="589"/>
      <c r="GM48" s="589"/>
      <c r="GN48" s="589"/>
      <c r="GO48" s="589"/>
      <c r="GP48" s="589"/>
      <c r="GQ48" s="589"/>
      <c r="GR48" s="589"/>
      <c r="GS48" s="589"/>
      <c r="GT48" s="589"/>
      <c r="GU48" s="589"/>
      <c r="GV48" s="589"/>
      <c r="GW48" s="589"/>
      <c r="GX48" s="589"/>
      <c r="GY48" s="589"/>
      <c r="GZ48" s="589"/>
      <c r="HA48" s="589"/>
      <c r="HB48" s="589"/>
      <c r="HC48" s="589"/>
      <c r="HD48" s="589"/>
      <c r="HE48" s="589"/>
      <c r="HF48" s="589"/>
      <c r="HG48" s="589"/>
      <c r="HH48" s="589"/>
      <c r="HI48" s="589"/>
      <c r="HJ48" s="589"/>
      <c r="HK48" s="589"/>
      <c r="HL48" s="589"/>
      <c r="HM48" s="589"/>
      <c r="HN48" s="589"/>
      <c r="HO48" s="589"/>
      <c r="HP48" s="589"/>
      <c r="HQ48" s="589"/>
      <c r="HR48" s="589"/>
      <c r="HS48" s="589"/>
      <c r="HT48" s="589"/>
      <c r="HU48" s="589"/>
      <c r="HV48" s="589"/>
      <c r="HW48" s="589"/>
      <c r="HX48" s="589"/>
      <c r="HY48" s="589"/>
      <c r="HZ48" s="589"/>
      <c r="IA48" s="589"/>
      <c r="IB48" s="589"/>
      <c r="IC48" s="589"/>
      <c r="ID48" s="589"/>
      <c r="IE48" s="589"/>
      <c r="IF48" s="589"/>
      <c r="IG48" s="589"/>
      <c r="IH48" s="589"/>
      <c r="II48" s="589"/>
      <c r="IJ48" s="589"/>
      <c r="IK48" s="589"/>
      <c r="IL48" s="589"/>
      <c r="IM48" s="589"/>
      <c r="IN48" s="589"/>
      <c r="IO48" s="589"/>
      <c r="IP48" s="589"/>
      <c r="IQ48" s="589"/>
      <c r="IR48" s="589"/>
      <c r="IS48" s="589"/>
      <c r="IT48" s="589"/>
      <c r="IU48" s="589"/>
      <c r="IV48" s="589"/>
    </row>
    <row r="49" spans="1:256" s="30" customFormat="1" ht="15">
      <c r="A49" s="589"/>
      <c r="B49" s="609"/>
      <c r="C49" s="609"/>
      <c r="D49" s="609"/>
      <c r="E49" s="609"/>
      <c r="F49" s="609"/>
      <c r="G49" s="609"/>
      <c r="H49" s="609"/>
      <c r="I49" s="609"/>
      <c r="J49" s="609"/>
      <c r="K49" s="609"/>
      <c r="L49" s="609"/>
      <c r="M49" s="609"/>
      <c r="N49" s="609"/>
      <c r="O49" s="609"/>
      <c r="P49" s="609"/>
      <c r="Q49" s="609"/>
      <c r="R49" s="609"/>
      <c r="S49" s="609"/>
      <c r="T49" s="609"/>
      <c r="U49" s="609"/>
      <c r="V49" s="609"/>
      <c r="W49" s="609"/>
      <c r="X49" s="609"/>
      <c r="Y49" s="609"/>
      <c r="Z49" s="609"/>
      <c r="AA49" s="609"/>
      <c r="AB49" s="609"/>
      <c r="AC49" s="609"/>
      <c r="AD49" s="609"/>
      <c r="AE49" s="609"/>
      <c r="AF49" s="609"/>
      <c r="AG49" s="609"/>
      <c r="AH49" s="609"/>
      <c r="AI49" s="609"/>
      <c r="AJ49" s="609"/>
      <c r="AK49" s="609"/>
      <c r="AL49" s="609"/>
      <c r="AM49" s="609"/>
      <c r="AN49" s="609"/>
      <c r="AO49" s="609"/>
      <c r="AP49" s="609"/>
      <c r="AQ49" s="609"/>
      <c r="AR49" s="609"/>
      <c r="AS49" s="609"/>
      <c r="AT49" s="609"/>
      <c r="AU49" s="609"/>
      <c r="AV49" s="609"/>
      <c r="AW49" s="609"/>
      <c r="AX49" s="609"/>
      <c r="AY49" s="609"/>
      <c r="AZ49" s="609"/>
      <c r="BA49" s="609"/>
      <c r="BB49" s="609"/>
      <c r="BC49" s="609"/>
      <c r="BD49" s="609"/>
      <c r="BE49" s="609"/>
      <c r="BF49" s="609"/>
      <c r="BG49" s="609"/>
      <c r="BH49" s="609"/>
      <c r="BI49" s="609"/>
      <c r="BJ49" s="609"/>
      <c r="BK49" s="609"/>
      <c r="BL49" s="1212"/>
      <c r="BM49" s="1212"/>
      <c r="BN49" s="1212"/>
      <c r="BO49" s="1212"/>
      <c r="BP49" s="1212"/>
      <c r="BQ49" s="1212"/>
      <c r="BR49" s="1212"/>
      <c r="BS49" s="1212"/>
      <c r="BT49" s="1212"/>
      <c r="BU49" s="1212"/>
      <c r="BV49" s="1212"/>
      <c r="BW49" s="1212"/>
      <c r="BX49" s="1212"/>
      <c r="BY49" s="1212"/>
      <c r="BZ49" s="1212"/>
      <c r="CA49" s="1212"/>
      <c r="CB49" s="1212"/>
      <c r="CC49" s="1212"/>
      <c r="CD49" s="1212"/>
      <c r="CE49" s="1212"/>
      <c r="CF49" s="1212"/>
      <c r="CG49" s="1212"/>
      <c r="CH49" s="1212"/>
      <c r="CI49" s="586"/>
      <c r="CJ49" s="586"/>
      <c r="CK49" s="586"/>
      <c r="CL49" s="1202"/>
      <c r="CM49" s="1202"/>
      <c r="CN49" s="1202"/>
      <c r="CO49" s="1202"/>
      <c r="CP49" s="1202"/>
      <c r="CQ49" s="1202"/>
      <c r="CR49" s="1202"/>
      <c r="CS49" s="1202"/>
      <c r="CT49" s="1202"/>
      <c r="CU49" s="1202"/>
      <c r="CV49" s="1202"/>
      <c r="CW49" s="1202"/>
      <c r="CX49" s="170"/>
      <c r="CY49" s="170"/>
      <c r="CZ49" s="170"/>
      <c r="DA49" s="170"/>
      <c r="DB49" s="589"/>
      <c r="DC49" s="589"/>
      <c r="DD49" s="589"/>
      <c r="DE49" s="589"/>
      <c r="DF49" s="589"/>
      <c r="DG49" s="589"/>
      <c r="DH49" s="589"/>
      <c r="DI49" s="589"/>
      <c r="DJ49" s="589"/>
      <c r="DK49" s="589"/>
      <c r="DL49" s="589"/>
      <c r="DM49" s="589"/>
      <c r="DN49" s="589"/>
      <c r="DO49" s="589"/>
      <c r="DP49" s="589"/>
      <c r="DQ49" s="589"/>
      <c r="DR49" s="589"/>
      <c r="DS49" s="589"/>
      <c r="DT49" s="589"/>
      <c r="DU49" s="589"/>
      <c r="DV49" s="589"/>
      <c r="DW49" s="589"/>
      <c r="DX49" s="589"/>
      <c r="DY49" s="589"/>
      <c r="DZ49" s="589"/>
      <c r="EA49" s="589"/>
      <c r="EB49" s="589"/>
      <c r="EC49" s="589"/>
      <c r="ED49" s="589"/>
      <c r="EE49" s="589"/>
      <c r="EF49" s="589"/>
      <c r="EG49" s="589"/>
      <c r="EH49" s="589"/>
      <c r="EI49" s="589"/>
      <c r="EJ49" s="589"/>
      <c r="EK49" s="589"/>
      <c r="EL49" s="589"/>
      <c r="EM49" s="589"/>
      <c r="EN49" s="589"/>
      <c r="EO49" s="589"/>
      <c r="EP49" s="589"/>
      <c r="EQ49" s="589"/>
      <c r="ER49" s="589"/>
      <c r="ES49" s="589"/>
      <c r="ET49" s="589"/>
      <c r="EU49" s="589"/>
      <c r="EV49" s="589"/>
      <c r="EW49" s="589"/>
      <c r="EX49" s="589"/>
      <c r="EY49" s="589"/>
      <c r="EZ49" s="589"/>
      <c r="FA49" s="589"/>
      <c r="FB49" s="589"/>
      <c r="FC49" s="589"/>
      <c r="FD49" s="589"/>
      <c r="FE49" s="589"/>
      <c r="FF49" s="589"/>
      <c r="FG49" s="589"/>
      <c r="FH49" s="589"/>
      <c r="FI49" s="589"/>
      <c r="FJ49" s="589"/>
      <c r="FK49" s="589"/>
      <c r="FL49" s="589"/>
      <c r="FM49" s="589"/>
      <c r="FN49" s="589"/>
      <c r="FO49" s="589"/>
      <c r="FP49" s="589"/>
      <c r="FQ49" s="589"/>
      <c r="FR49" s="589"/>
      <c r="FS49" s="589"/>
      <c r="FT49" s="589"/>
      <c r="FU49" s="589"/>
      <c r="FV49" s="589"/>
      <c r="FW49" s="589"/>
      <c r="FX49" s="589"/>
      <c r="FY49" s="589"/>
      <c r="FZ49" s="589"/>
      <c r="GA49" s="589"/>
      <c r="GB49" s="589"/>
      <c r="GC49" s="589"/>
      <c r="GD49" s="589"/>
      <c r="GE49" s="589"/>
      <c r="GF49" s="589"/>
      <c r="GG49" s="589"/>
      <c r="GH49" s="589"/>
      <c r="GI49" s="589"/>
      <c r="GJ49" s="589"/>
      <c r="GK49" s="589"/>
      <c r="GL49" s="589"/>
      <c r="GM49" s="589"/>
      <c r="GN49" s="589"/>
      <c r="GO49" s="589"/>
      <c r="GP49" s="589"/>
      <c r="GQ49" s="589"/>
      <c r="GR49" s="589"/>
      <c r="GS49" s="589"/>
      <c r="GT49" s="589"/>
      <c r="GU49" s="589"/>
      <c r="GV49" s="589"/>
      <c r="GW49" s="589"/>
      <c r="GX49" s="589"/>
      <c r="GY49" s="589"/>
      <c r="GZ49" s="589"/>
      <c r="HA49" s="589"/>
      <c r="HB49" s="589"/>
      <c r="HC49" s="589"/>
      <c r="HD49" s="589"/>
      <c r="HE49" s="589"/>
      <c r="HF49" s="589"/>
      <c r="HG49" s="589"/>
      <c r="HH49" s="589"/>
      <c r="HI49" s="589"/>
      <c r="HJ49" s="589"/>
      <c r="HK49" s="589"/>
      <c r="HL49" s="589"/>
      <c r="HM49" s="589"/>
      <c r="HN49" s="589"/>
      <c r="HO49" s="589"/>
      <c r="HP49" s="589"/>
      <c r="HQ49" s="589"/>
      <c r="HR49" s="589"/>
      <c r="HS49" s="589"/>
      <c r="HT49" s="589"/>
      <c r="HU49" s="589"/>
      <c r="HV49" s="589"/>
      <c r="HW49" s="589"/>
      <c r="HX49" s="589"/>
      <c r="HY49" s="589"/>
      <c r="HZ49" s="589"/>
      <c r="IA49" s="589"/>
      <c r="IB49" s="589"/>
      <c r="IC49" s="589"/>
      <c r="ID49" s="589"/>
      <c r="IE49" s="589"/>
      <c r="IF49" s="589"/>
      <c r="IG49" s="589"/>
      <c r="IH49" s="589"/>
      <c r="II49" s="589"/>
      <c r="IJ49" s="589"/>
      <c r="IK49" s="589"/>
      <c r="IL49" s="589"/>
      <c r="IM49" s="589"/>
      <c r="IN49" s="589"/>
      <c r="IO49" s="589"/>
      <c r="IP49" s="589"/>
      <c r="IQ49" s="589"/>
      <c r="IR49" s="589"/>
      <c r="IS49" s="589"/>
      <c r="IT49" s="589"/>
      <c r="IU49" s="589"/>
      <c r="IV49" s="589"/>
    </row>
    <row r="50" spans="1:256" s="30" customFormat="1" ht="15">
      <c r="A50" s="589"/>
      <c r="B50" s="609"/>
      <c r="C50" s="609"/>
      <c r="D50" s="609"/>
      <c r="E50" s="609"/>
      <c r="F50" s="609"/>
      <c r="G50" s="609"/>
      <c r="H50" s="609"/>
      <c r="I50" s="609"/>
      <c r="J50" s="609"/>
      <c r="K50" s="609"/>
      <c r="L50" s="609"/>
      <c r="M50" s="609"/>
      <c r="N50" s="609"/>
      <c r="O50" s="609"/>
      <c r="P50" s="609"/>
      <c r="Q50" s="609"/>
      <c r="R50" s="609"/>
      <c r="S50" s="609"/>
      <c r="T50" s="609"/>
      <c r="U50" s="609"/>
      <c r="V50" s="609"/>
      <c r="W50" s="609"/>
      <c r="X50" s="609"/>
      <c r="Y50" s="609"/>
      <c r="Z50" s="609"/>
      <c r="AA50" s="609"/>
      <c r="AB50" s="609"/>
      <c r="AC50" s="609"/>
      <c r="AD50" s="609"/>
      <c r="AE50" s="609"/>
      <c r="AF50" s="609"/>
      <c r="AG50" s="609"/>
      <c r="AH50" s="609"/>
      <c r="AI50" s="609"/>
      <c r="AJ50" s="609"/>
      <c r="AK50" s="609"/>
      <c r="AL50" s="609"/>
      <c r="AM50" s="609"/>
      <c r="AN50" s="609"/>
      <c r="AO50" s="609"/>
      <c r="AP50" s="609"/>
      <c r="AQ50" s="609"/>
      <c r="AR50" s="609"/>
      <c r="AS50" s="609"/>
      <c r="AT50" s="609"/>
      <c r="AU50" s="609"/>
      <c r="AV50" s="609"/>
      <c r="AW50" s="609"/>
      <c r="AX50" s="609"/>
      <c r="AY50" s="609"/>
      <c r="AZ50" s="609"/>
      <c r="BA50" s="609"/>
      <c r="BB50" s="609"/>
      <c r="BC50" s="609"/>
      <c r="BD50" s="609"/>
      <c r="BE50" s="609"/>
      <c r="BF50" s="609"/>
      <c r="BG50" s="609"/>
      <c r="BH50" s="609"/>
      <c r="BI50" s="609"/>
      <c r="BJ50" s="609"/>
      <c r="BK50" s="609"/>
      <c r="BL50" s="1212"/>
      <c r="BM50" s="1212"/>
      <c r="BN50" s="1212"/>
      <c r="BO50" s="1212"/>
      <c r="BP50" s="1212"/>
      <c r="BQ50" s="1212"/>
      <c r="BR50" s="1212"/>
      <c r="BS50" s="1212"/>
      <c r="BT50" s="1212"/>
      <c r="BU50" s="1212"/>
      <c r="BV50" s="1212"/>
      <c r="BW50" s="1212"/>
      <c r="BX50" s="1212"/>
      <c r="BY50" s="1212"/>
      <c r="BZ50" s="1212"/>
      <c r="CA50" s="1212"/>
      <c r="CB50" s="1212"/>
      <c r="CC50" s="1212"/>
      <c r="CD50" s="1212"/>
      <c r="CE50" s="1212"/>
      <c r="CF50" s="1212"/>
      <c r="CG50" s="1212"/>
      <c r="CH50" s="1212"/>
      <c r="CI50" s="586"/>
      <c r="CJ50" s="586"/>
      <c r="CK50" s="586"/>
      <c r="CL50" s="1208"/>
      <c r="CM50" s="1208"/>
      <c r="CN50" s="1208"/>
      <c r="CO50" s="1208"/>
      <c r="CP50" s="1208"/>
      <c r="CQ50" s="1208"/>
      <c r="CR50" s="1208"/>
      <c r="CS50" s="1208"/>
      <c r="CT50" s="1208"/>
      <c r="CU50" s="1208"/>
      <c r="CV50" s="1208"/>
      <c r="CW50" s="1208"/>
      <c r="CX50" s="170"/>
      <c r="CY50" s="170"/>
      <c r="CZ50" s="170"/>
      <c r="DA50" s="170"/>
      <c r="DB50" s="589"/>
      <c r="DC50" s="589"/>
      <c r="DD50" s="589"/>
      <c r="DE50" s="589"/>
      <c r="DF50" s="589"/>
      <c r="DG50" s="589"/>
      <c r="DH50" s="589"/>
      <c r="DI50" s="589"/>
      <c r="DJ50" s="589"/>
      <c r="DK50" s="589"/>
      <c r="DL50" s="589"/>
      <c r="DM50" s="589"/>
      <c r="DN50" s="589"/>
      <c r="DO50" s="589"/>
      <c r="DP50" s="589"/>
      <c r="DQ50" s="589"/>
      <c r="DR50" s="589"/>
      <c r="DS50" s="589"/>
      <c r="DT50" s="589"/>
      <c r="DU50" s="589"/>
      <c r="DV50" s="589"/>
      <c r="DW50" s="589"/>
      <c r="DX50" s="589"/>
      <c r="DY50" s="589"/>
      <c r="DZ50" s="589"/>
      <c r="EA50" s="589"/>
      <c r="EB50" s="589"/>
      <c r="EC50" s="589"/>
      <c r="ED50" s="589"/>
      <c r="EE50" s="589"/>
      <c r="EF50" s="589"/>
      <c r="EG50" s="589"/>
      <c r="EH50" s="589"/>
      <c r="EI50" s="589"/>
      <c r="EJ50" s="589"/>
      <c r="EK50" s="589"/>
      <c r="EL50" s="589"/>
      <c r="EM50" s="589"/>
      <c r="EN50" s="589"/>
      <c r="EO50" s="589"/>
      <c r="EP50" s="589"/>
      <c r="EQ50" s="589"/>
      <c r="ER50" s="589"/>
      <c r="ES50" s="589"/>
      <c r="ET50" s="589"/>
      <c r="EU50" s="589"/>
      <c r="EV50" s="589"/>
      <c r="EW50" s="589"/>
      <c r="EX50" s="589"/>
      <c r="EY50" s="589"/>
      <c r="EZ50" s="589"/>
      <c r="FA50" s="589"/>
      <c r="FB50" s="589"/>
      <c r="FC50" s="589"/>
      <c r="FD50" s="589"/>
      <c r="FE50" s="589"/>
      <c r="FF50" s="589"/>
      <c r="FG50" s="589"/>
      <c r="FH50" s="589"/>
      <c r="FI50" s="589"/>
      <c r="FJ50" s="589"/>
      <c r="FK50" s="589"/>
      <c r="FL50" s="589"/>
      <c r="FM50" s="589"/>
      <c r="FN50" s="589"/>
      <c r="FO50" s="589"/>
      <c r="FP50" s="589"/>
      <c r="FQ50" s="589"/>
      <c r="FR50" s="589"/>
      <c r="FS50" s="589"/>
      <c r="FT50" s="589"/>
      <c r="FU50" s="589"/>
      <c r="FV50" s="589"/>
      <c r="FW50" s="589"/>
      <c r="FX50" s="589"/>
      <c r="FY50" s="589"/>
      <c r="FZ50" s="589"/>
      <c r="GA50" s="589"/>
      <c r="GB50" s="589"/>
      <c r="GC50" s="589"/>
      <c r="GD50" s="589"/>
      <c r="GE50" s="589"/>
      <c r="GF50" s="589"/>
      <c r="GG50" s="589"/>
      <c r="GH50" s="589"/>
      <c r="GI50" s="589"/>
      <c r="GJ50" s="589"/>
      <c r="GK50" s="589"/>
      <c r="GL50" s="589"/>
      <c r="GM50" s="589"/>
      <c r="GN50" s="589"/>
      <c r="GO50" s="589"/>
      <c r="GP50" s="589"/>
      <c r="GQ50" s="589"/>
      <c r="GR50" s="589"/>
      <c r="GS50" s="589"/>
      <c r="GT50" s="589"/>
      <c r="GU50" s="589"/>
      <c r="GV50" s="589"/>
      <c r="GW50" s="589"/>
      <c r="GX50" s="589"/>
      <c r="GY50" s="589"/>
      <c r="GZ50" s="589"/>
      <c r="HA50" s="589"/>
      <c r="HB50" s="589"/>
      <c r="HC50" s="589"/>
      <c r="HD50" s="589"/>
      <c r="HE50" s="589"/>
      <c r="HF50" s="589"/>
      <c r="HG50" s="589"/>
      <c r="HH50" s="589"/>
      <c r="HI50" s="589"/>
      <c r="HJ50" s="589"/>
      <c r="HK50" s="589"/>
      <c r="HL50" s="589"/>
      <c r="HM50" s="589"/>
      <c r="HN50" s="589"/>
      <c r="HO50" s="589"/>
      <c r="HP50" s="589"/>
      <c r="HQ50" s="589"/>
      <c r="HR50" s="589"/>
      <c r="HS50" s="589"/>
      <c r="HT50" s="589"/>
      <c r="HU50" s="589"/>
      <c r="HV50" s="589"/>
      <c r="HW50" s="589"/>
      <c r="HX50" s="589"/>
      <c r="HY50" s="589"/>
      <c r="HZ50" s="589"/>
      <c r="IA50" s="589"/>
      <c r="IB50" s="589"/>
      <c r="IC50" s="589"/>
      <c r="ID50" s="589"/>
      <c r="IE50" s="589"/>
      <c r="IF50" s="589"/>
      <c r="IG50" s="589"/>
      <c r="IH50" s="589"/>
      <c r="II50" s="589"/>
      <c r="IJ50" s="589"/>
      <c r="IK50" s="589"/>
      <c r="IL50" s="589"/>
      <c r="IM50" s="589"/>
      <c r="IN50" s="589"/>
      <c r="IO50" s="589"/>
      <c r="IP50" s="589"/>
      <c r="IQ50" s="589"/>
      <c r="IR50" s="589"/>
      <c r="IS50" s="589"/>
      <c r="IT50" s="589"/>
      <c r="IU50" s="589"/>
      <c r="IV50" s="589"/>
    </row>
    <row r="51" spans="1:256" s="30" customFormat="1" ht="15">
      <c r="A51" s="589"/>
      <c r="B51" s="609"/>
      <c r="C51" s="609"/>
      <c r="D51" s="609"/>
      <c r="E51" s="609"/>
      <c r="F51" s="609"/>
      <c r="G51" s="609"/>
      <c r="H51" s="609"/>
      <c r="I51" s="609"/>
      <c r="J51" s="609"/>
      <c r="K51" s="609"/>
      <c r="L51" s="609"/>
      <c r="M51" s="609"/>
      <c r="N51" s="609"/>
      <c r="O51" s="609"/>
      <c r="P51" s="609"/>
      <c r="Q51" s="609"/>
      <c r="R51" s="609"/>
      <c r="S51" s="609"/>
      <c r="T51" s="609"/>
      <c r="U51" s="609"/>
      <c r="V51" s="609"/>
      <c r="W51" s="609"/>
      <c r="X51" s="609"/>
      <c r="Y51" s="609"/>
      <c r="Z51" s="609"/>
      <c r="AA51" s="609"/>
      <c r="AB51" s="609"/>
      <c r="AC51" s="609"/>
      <c r="AD51" s="609"/>
      <c r="AE51" s="609"/>
      <c r="AF51" s="609"/>
      <c r="AG51" s="609"/>
      <c r="AH51" s="609"/>
      <c r="AI51" s="609"/>
      <c r="AJ51" s="609"/>
      <c r="AK51" s="609"/>
      <c r="AL51" s="609"/>
      <c r="AM51" s="609"/>
      <c r="AN51" s="609"/>
      <c r="AO51" s="609"/>
      <c r="AP51" s="609"/>
      <c r="AQ51" s="609"/>
      <c r="AR51" s="609"/>
      <c r="AS51" s="609"/>
      <c r="AT51" s="609"/>
      <c r="AU51" s="609"/>
      <c r="AV51" s="609"/>
      <c r="AW51" s="609"/>
      <c r="AX51" s="609"/>
      <c r="AY51" s="609"/>
      <c r="AZ51" s="609"/>
      <c r="BA51" s="609"/>
      <c r="BB51" s="609"/>
      <c r="BC51" s="609"/>
      <c r="BD51" s="609"/>
      <c r="BE51" s="609"/>
      <c r="BF51" s="609"/>
      <c r="BG51" s="609"/>
      <c r="BH51" s="609"/>
      <c r="BI51" s="609"/>
      <c r="BJ51" s="609"/>
      <c r="BK51" s="609"/>
      <c r="BL51" s="582"/>
      <c r="BM51" s="582"/>
      <c r="BN51" s="582"/>
      <c r="BO51" s="582"/>
      <c r="BP51" s="582"/>
      <c r="BQ51" s="582"/>
      <c r="BR51" s="582"/>
      <c r="BS51" s="582"/>
      <c r="BT51" s="582"/>
      <c r="BU51" s="582"/>
      <c r="BV51" s="582"/>
      <c r="BW51" s="582"/>
      <c r="BX51" s="582"/>
      <c r="BY51" s="582"/>
      <c r="BZ51" s="582"/>
      <c r="CA51" s="582"/>
      <c r="CB51" s="582"/>
      <c r="CC51" s="582"/>
      <c r="CD51" s="582"/>
      <c r="CE51" s="582"/>
      <c r="CF51" s="582"/>
      <c r="CG51" s="582"/>
      <c r="CH51" s="582"/>
      <c r="CI51" s="586"/>
      <c r="CJ51" s="586"/>
      <c r="CK51" s="586"/>
      <c r="CL51" s="583"/>
      <c r="CM51" s="583"/>
      <c r="CN51" s="583"/>
      <c r="CO51" s="583"/>
      <c r="CP51" s="583"/>
      <c r="CQ51" s="583"/>
      <c r="CR51" s="583"/>
      <c r="CS51" s="583"/>
      <c r="CT51" s="583"/>
      <c r="CU51" s="583"/>
      <c r="CV51" s="583"/>
      <c r="CW51" s="583"/>
      <c r="CX51" s="170"/>
      <c r="CY51" s="170"/>
      <c r="CZ51" s="170"/>
      <c r="DA51" s="170"/>
      <c r="DB51" s="589"/>
      <c r="DC51" s="589"/>
      <c r="DD51" s="589"/>
      <c r="DE51" s="589"/>
      <c r="DF51" s="589"/>
      <c r="DG51" s="589"/>
      <c r="DH51" s="589"/>
      <c r="DI51" s="589"/>
      <c r="DJ51" s="589"/>
      <c r="DK51" s="589"/>
      <c r="DL51" s="589"/>
      <c r="DM51" s="589"/>
      <c r="DN51" s="589"/>
      <c r="DO51" s="589"/>
      <c r="DP51" s="589"/>
      <c r="DQ51" s="589"/>
      <c r="DR51" s="589"/>
      <c r="DS51" s="589"/>
      <c r="DT51" s="589"/>
      <c r="DU51" s="589"/>
      <c r="DV51" s="589"/>
      <c r="DW51" s="589"/>
      <c r="DX51" s="589"/>
      <c r="DY51" s="589"/>
      <c r="DZ51" s="589"/>
      <c r="EA51" s="589"/>
      <c r="EB51" s="589"/>
      <c r="EC51" s="589"/>
      <c r="ED51" s="589"/>
      <c r="EE51" s="589"/>
      <c r="EF51" s="589"/>
      <c r="EG51" s="589"/>
      <c r="EH51" s="589"/>
      <c r="EI51" s="589"/>
      <c r="EJ51" s="589"/>
      <c r="EK51" s="589"/>
      <c r="EL51" s="589"/>
      <c r="EM51" s="589"/>
      <c r="EN51" s="589"/>
      <c r="EO51" s="589"/>
      <c r="EP51" s="589"/>
      <c r="EQ51" s="589"/>
      <c r="ER51" s="589"/>
      <c r="ES51" s="589"/>
      <c r="ET51" s="589"/>
      <c r="EU51" s="589"/>
      <c r="EV51" s="589"/>
      <c r="EW51" s="589"/>
      <c r="EX51" s="589"/>
      <c r="EY51" s="589"/>
      <c r="EZ51" s="589"/>
      <c r="FA51" s="589"/>
      <c r="FB51" s="589"/>
      <c r="FC51" s="589"/>
      <c r="FD51" s="589"/>
      <c r="FE51" s="589"/>
      <c r="FF51" s="589"/>
      <c r="FG51" s="589"/>
      <c r="FH51" s="589"/>
      <c r="FI51" s="589"/>
      <c r="FJ51" s="589"/>
      <c r="FK51" s="589"/>
      <c r="FL51" s="589"/>
      <c r="FM51" s="589"/>
      <c r="FN51" s="589"/>
      <c r="FO51" s="589"/>
      <c r="FP51" s="589"/>
      <c r="FQ51" s="589"/>
      <c r="FR51" s="589"/>
      <c r="FS51" s="589"/>
      <c r="FT51" s="589"/>
      <c r="FU51" s="589"/>
      <c r="FV51" s="589"/>
      <c r="FW51" s="589"/>
      <c r="FX51" s="589"/>
      <c r="FY51" s="589"/>
      <c r="FZ51" s="589"/>
      <c r="GA51" s="589"/>
      <c r="GB51" s="589"/>
      <c r="GC51" s="589"/>
      <c r="GD51" s="589"/>
      <c r="GE51" s="589"/>
      <c r="GF51" s="589"/>
      <c r="GG51" s="589"/>
      <c r="GH51" s="589"/>
      <c r="GI51" s="589"/>
      <c r="GJ51" s="589"/>
      <c r="GK51" s="589"/>
      <c r="GL51" s="589"/>
      <c r="GM51" s="589"/>
      <c r="GN51" s="589"/>
      <c r="GO51" s="589"/>
      <c r="GP51" s="589"/>
      <c r="GQ51" s="589"/>
      <c r="GR51" s="589"/>
      <c r="GS51" s="589"/>
      <c r="GT51" s="589"/>
      <c r="GU51" s="589"/>
      <c r="GV51" s="589"/>
      <c r="GW51" s="589"/>
      <c r="GX51" s="589"/>
      <c r="GY51" s="589"/>
      <c r="GZ51" s="589"/>
      <c r="HA51" s="589"/>
      <c r="HB51" s="589"/>
      <c r="HC51" s="589"/>
      <c r="HD51" s="589"/>
      <c r="HE51" s="589"/>
      <c r="HF51" s="589"/>
      <c r="HG51" s="589"/>
      <c r="HH51" s="589"/>
      <c r="HI51" s="589"/>
      <c r="HJ51" s="589"/>
      <c r="HK51" s="589"/>
      <c r="HL51" s="589"/>
      <c r="HM51" s="589"/>
      <c r="HN51" s="589"/>
      <c r="HO51" s="589"/>
      <c r="HP51" s="589"/>
      <c r="HQ51" s="589"/>
      <c r="HR51" s="589"/>
      <c r="HS51" s="589"/>
      <c r="HT51" s="589"/>
      <c r="HU51" s="589"/>
      <c r="HV51" s="589"/>
      <c r="HW51" s="589"/>
      <c r="HX51" s="589"/>
      <c r="HY51" s="589"/>
      <c r="HZ51" s="589"/>
      <c r="IA51" s="589"/>
      <c r="IB51" s="589"/>
      <c r="IC51" s="589"/>
      <c r="ID51" s="589"/>
      <c r="IE51" s="589"/>
      <c r="IF51" s="589"/>
      <c r="IG51" s="589"/>
      <c r="IH51" s="589"/>
      <c r="II51" s="589"/>
      <c r="IJ51" s="589"/>
      <c r="IK51" s="589"/>
      <c r="IL51" s="589"/>
      <c r="IM51" s="589"/>
      <c r="IN51" s="589"/>
      <c r="IO51" s="589"/>
      <c r="IP51" s="589"/>
      <c r="IQ51" s="589"/>
      <c r="IR51" s="589"/>
      <c r="IS51" s="589"/>
      <c r="IT51" s="589"/>
      <c r="IU51" s="589"/>
      <c r="IV51" s="589"/>
    </row>
    <row r="52" spans="1:256" s="30" customFormat="1" ht="26.25" customHeight="1">
      <c r="A52" s="589"/>
      <c r="B52" s="609"/>
      <c r="C52" s="609"/>
      <c r="D52" s="609"/>
      <c r="E52" s="609"/>
      <c r="F52" s="609"/>
      <c r="G52" s="609"/>
      <c r="H52" s="609"/>
      <c r="I52" s="609"/>
      <c r="J52" s="609"/>
      <c r="K52" s="609"/>
      <c r="L52" s="609"/>
      <c r="M52" s="609"/>
      <c r="N52" s="609"/>
      <c r="O52" s="609"/>
      <c r="P52" s="609"/>
      <c r="Q52" s="609"/>
      <c r="R52" s="609"/>
      <c r="S52" s="609"/>
      <c r="T52" s="609"/>
      <c r="U52" s="609"/>
      <c r="V52" s="609"/>
      <c r="W52" s="609"/>
      <c r="X52" s="609"/>
      <c r="Y52" s="609"/>
      <c r="Z52" s="609"/>
      <c r="AA52" s="609"/>
      <c r="AB52" s="609"/>
      <c r="AC52" s="609"/>
      <c r="AD52" s="609"/>
      <c r="AE52" s="609"/>
      <c r="AF52" s="609"/>
      <c r="AG52" s="609"/>
      <c r="AH52" s="609"/>
      <c r="AI52" s="609"/>
      <c r="AJ52" s="609"/>
      <c r="AK52" s="609"/>
      <c r="AL52" s="609"/>
      <c r="AM52" s="609"/>
      <c r="AN52" s="609"/>
      <c r="AO52" s="609"/>
      <c r="AP52" s="609"/>
      <c r="AQ52" s="609"/>
      <c r="AR52" s="609"/>
      <c r="AS52" s="609"/>
      <c r="AT52" s="609"/>
      <c r="AU52" s="609"/>
      <c r="AV52" s="609"/>
      <c r="AW52" s="609"/>
      <c r="AX52" s="609"/>
      <c r="AY52" s="609"/>
      <c r="AZ52" s="609"/>
      <c r="BA52" s="609"/>
      <c r="BB52" s="609"/>
      <c r="BC52" s="609"/>
      <c r="BD52" s="609"/>
      <c r="BE52" s="609"/>
      <c r="BF52" s="609"/>
      <c r="BG52" s="609"/>
      <c r="BH52" s="609"/>
      <c r="BI52" s="609"/>
      <c r="BJ52" s="609"/>
      <c r="BK52" s="609"/>
      <c r="BL52" s="1212"/>
      <c r="BM52" s="1212"/>
      <c r="BN52" s="1212"/>
      <c r="BO52" s="1212"/>
      <c r="BP52" s="1212"/>
      <c r="BQ52" s="1212"/>
      <c r="BR52" s="1212"/>
      <c r="BS52" s="1212"/>
      <c r="BT52" s="1212"/>
      <c r="BU52" s="1212"/>
      <c r="BV52" s="1212"/>
      <c r="BW52" s="1212"/>
      <c r="BX52" s="1212"/>
      <c r="BY52" s="1212"/>
      <c r="BZ52" s="1212"/>
      <c r="CA52" s="1212"/>
      <c r="CB52" s="1212"/>
      <c r="CC52" s="1212"/>
      <c r="CD52" s="1212"/>
      <c r="CE52" s="1212"/>
      <c r="CF52" s="1212"/>
      <c r="CG52" s="1212"/>
      <c r="CH52" s="1212"/>
      <c r="CI52" s="586"/>
      <c r="CJ52" s="586"/>
      <c r="CK52" s="586"/>
      <c r="CL52" s="1202"/>
      <c r="CM52" s="1202"/>
      <c r="CN52" s="1202"/>
      <c r="CO52" s="1202"/>
      <c r="CP52" s="1202"/>
      <c r="CQ52" s="1202"/>
      <c r="CR52" s="1202"/>
      <c r="CS52" s="1202"/>
      <c r="CT52" s="1202"/>
      <c r="CU52" s="1202"/>
      <c r="CV52" s="1202"/>
      <c r="CW52" s="1202"/>
      <c r="CX52" s="170"/>
      <c r="CY52" s="170"/>
      <c r="CZ52" s="170"/>
      <c r="DA52" s="170"/>
      <c r="DB52" s="589"/>
      <c r="DC52" s="589"/>
      <c r="DD52" s="589"/>
      <c r="DE52" s="589"/>
      <c r="DF52" s="589"/>
      <c r="DG52" s="589"/>
      <c r="DH52" s="589"/>
      <c r="DI52" s="589"/>
      <c r="DJ52" s="589"/>
      <c r="DK52" s="589"/>
      <c r="DL52" s="589"/>
      <c r="DM52" s="589"/>
      <c r="DN52" s="589"/>
      <c r="DO52" s="589"/>
      <c r="DP52" s="589"/>
      <c r="DQ52" s="589"/>
      <c r="DR52" s="589"/>
      <c r="DS52" s="589"/>
      <c r="DT52" s="589"/>
      <c r="DU52" s="589"/>
      <c r="DV52" s="589"/>
      <c r="DW52" s="589"/>
      <c r="DX52" s="589"/>
      <c r="DY52" s="589"/>
      <c r="DZ52" s="589"/>
      <c r="EA52" s="589"/>
      <c r="EB52" s="589"/>
      <c r="EC52" s="589"/>
      <c r="ED52" s="589"/>
      <c r="EE52" s="589"/>
      <c r="EF52" s="589"/>
      <c r="EG52" s="589"/>
      <c r="EH52" s="589"/>
      <c r="EI52" s="589"/>
      <c r="EJ52" s="589"/>
      <c r="EK52" s="589"/>
      <c r="EL52" s="589"/>
      <c r="EM52" s="589"/>
      <c r="EN52" s="589"/>
      <c r="EO52" s="589"/>
      <c r="EP52" s="589"/>
      <c r="EQ52" s="589"/>
      <c r="ER52" s="589"/>
      <c r="ES52" s="589"/>
      <c r="ET52" s="589"/>
      <c r="EU52" s="589"/>
      <c r="EV52" s="589"/>
      <c r="EW52" s="589"/>
      <c r="EX52" s="589"/>
      <c r="EY52" s="589"/>
      <c r="EZ52" s="589"/>
      <c r="FA52" s="589"/>
      <c r="FB52" s="589"/>
      <c r="FC52" s="589"/>
      <c r="FD52" s="589"/>
      <c r="FE52" s="589"/>
      <c r="FF52" s="589"/>
      <c r="FG52" s="589"/>
      <c r="FH52" s="589"/>
      <c r="FI52" s="589"/>
      <c r="FJ52" s="589"/>
      <c r="FK52" s="589"/>
      <c r="FL52" s="589"/>
      <c r="FM52" s="589"/>
      <c r="FN52" s="589"/>
      <c r="FO52" s="589"/>
      <c r="FP52" s="589"/>
      <c r="FQ52" s="589"/>
      <c r="FR52" s="589"/>
      <c r="FS52" s="589"/>
      <c r="FT52" s="589"/>
      <c r="FU52" s="589"/>
      <c r="FV52" s="589"/>
      <c r="FW52" s="589"/>
      <c r="FX52" s="589"/>
      <c r="FY52" s="589"/>
      <c r="FZ52" s="589"/>
      <c r="GA52" s="589"/>
      <c r="GB52" s="589"/>
      <c r="GC52" s="589"/>
      <c r="GD52" s="589"/>
      <c r="GE52" s="589"/>
      <c r="GF52" s="589"/>
      <c r="GG52" s="589"/>
      <c r="GH52" s="589"/>
      <c r="GI52" s="589"/>
      <c r="GJ52" s="589"/>
      <c r="GK52" s="589"/>
      <c r="GL52" s="589"/>
      <c r="GM52" s="589"/>
      <c r="GN52" s="589"/>
      <c r="GO52" s="589"/>
      <c r="GP52" s="589"/>
      <c r="GQ52" s="589"/>
      <c r="GR52" s="589"/>
      <c r="GS52" s="589"/>
      <c r="GT52" s="589"/>
      <c r="GU52" s="589"/>
      <c r="GV52" s="589"/>
      <c r="GW52" s="589"/>
      <c r="GX52" s="589"/>
      <c r="GY52" s="589"/>
      <c r="GZ52" s="589"/>
      <c r="HA52" s="589"/>
      <c r="HB52" s="589"/>
      <c r="HC52" s="589"/>
      <c r="HD52" s="589"/>
      <c r="HE52" s="589"/>
      <c r="HF52" s="589"/>
      <c r="HG52" s="589"/>
      <c r="HH52" s="589"/>
      <c r="HI52" s="589"/>
      <c r="HJ52" s="589"/>
      <c r="HK52" s="589"/>
      <c r="HL52" s="589"/>
      <c r="HM52" s="589"/>
      <c r="HN52" s="589"/>
      <c r="HO52" s="589"/>
      <c r="HP52" s="589"/>
      <c r="HQ52" s="589"/>
      <c r="HR52" s="589"/>
      <c r="HS52" s="589"/>
      <c r="HT52" s="589"/>
      <c r="HU52" s="589"/>
      <c r="HV52" s="589"/>
      <c r="HW52" s="589"/>
      <c r="HX52" s="589"/>
      <c r="HY52" s="589"/>
      <c r="HZ52" s="589"/>
      <c r="IA52" s="589"/>
      <c r="IB52" s="589"/>
      <c r="IC52" s="589"/>
      <c r="ID52" s="589"/>
      <c r="IE52" s="589"/>
      <c r="IF52" s="589"/>
      <c r="IG52" s="589"/>
      <c r="IH52" s="589"/>
      <c r="II52" s="589"/>
      <c r="IJ52" s="589"/>
      <c r="IK52" s="589"/>
      <c r="IL52" s="589"/>
      <c r="IM52" s="589"/>
      <c r="IN52" s="589"/>
      <c r="IO52" s="589"/>
      <c r="IP52" s="589"/>
      <c r="IQ52" s="589"/>
      <c r="IR52" s="589"/>
      <c r="IS52" s="589"/>
      <c r="IT52" s="589"/>
      <c r="IU52" s="589"/>
      <c r="IV52" s="589"/>
    </row>
    <row r="53" spans="1:256" s="30" customFormat="1" ht="29.25" customHeight="1">
      <c r="A53" s="589"/>
      <c r="B53" s="609"/>
      <c r="C53" s="609"/>
      <c r="D53" s="609"/>
      <c r="E53" s="609"/>
      <c r="F53" s="609"/>
      <c r="G53" s="609"/>
      <c r="H53" s="609"/>
      <c r="I53" s="609"/>
      <c r="J53" s="609"/>
      <c r="K53" s="609"/>
      <c r="L53" s="609"/>
      <c r="M53" s="609"/>
      <c r="N53" s="609"/>
      <c r="O53" s="609"/>
      <c r="P53" s="609"/>
      <c r="Q53" s="609"/>
      <c r="R53" s="609"/>
      <c r="S53" s="609"/>
      <c r="T53" s="609"/>
      <c r="U53" s="609"/>
      <c r="V53" s="609"/>
      <c r="W53" s="609"/>
      <c r="X53" s="609"/>
      <c r="Y53" s="609"/>
      <c r="Z53" s="609"/>
      <c r="AA53" s="609"/>
      <c r="AB53" s="609"/>
      <c r="AC53" s="609"/>
      <c r="AD53" s="609"/>
      <c r="AE53" s="609"/>
      <c r="AF53" s="609"/>
      <c r="AG53" s="609"/>
      <c r="AH53" s="609"/>
      <c r="AI53" s="609"/>
      <c r="AJ53" s="609"/>
      <c r="AK53" s="609"/>
      <c r="AL53" s="609"/>
      <c r="AM53" s="609"/>
      <c r="AN53" s="609"/>
      <c r="AO53" s="609"/>
      <c r="AP53" s="609"/>
      <c r="AQ53" s="609"/>
      <c r="AR53" s="609"/>
      <c r="AS53" s="609"/>
      <c r="AT53" s="609"/>
      <c r="AU53" s="609"/>
      <c r="AV53" s="609"/>
      <c r="AW53" s="609"/>
      <c r="AX53" s="609"/>
      <c r="AY53" s="609"/>
      <c r="AZ53" s="609"/>
      <c r="BA53" s="609"/>
      <c r="BB53" s="609"/>
      <c r="BC53" s="609"/>
      <c r="BD53" s="609"/>
      <c r="BE53" s="609"/>
      <c r="BF53" s="609"/>
      <c r="BG53" s="609"/>
      <c r="BH53" s="609"/>
      <c r="BI53" s="609"/>
      <c r="BJ53" s="609"/>
      <c r="BK53" s="609"/>
      <c r="BL53" s="1212"/>
      <c r="BM53" s="1212"/>
      <c r="BN53" s="1212"/>
      <c r="BO53" s="1212"/>
      <c r="BP53" s="1212"/>
      <c r="BQ53" s="1212"/>
      <c r="BR53" s="1212"/>
      <c r="BS53" s="1212"/>
      <c r="BT53" s="1212"/>
      <c r="BU53" s="1212"/>
      <c r="BV53" s="1212"/>
      <c r="BW53" s="1212"/>
      <c r="BX53" s="1212"/>
      <c r="BY53" s="1212"/>
      <c r="BZ53" s="1212"/>
      <c r="CA53" s="1212"/>
      <c r="CB53" s="1212"/>
      <c r="CC53" s="1212"/>
      <c r="CD53" s="1212"/>
      <c r="CE53" s="1212"/>
      <c r="CF53" s="1212"/>
      <c r="CG53" s="1212"/>
      <c r="CH53" s="1212"/>
      <c r="CI53" s="586"/>
      <c r="CJ53" s="586"/>
      <c r="CK53" s="586"/>
      <c r="CL53" s="1208"/>
      <c r="CM53" s="1208"/>
      <c r="CN53" s="1208"/>
      <c r="CO53" s="1208"/>
      <c r="CP53" s="1208"/>
      <c r="CQ53" s="1208"/>
      <c r="CR53" s="1208"/>
      <c r="CS53" s="1208"/>
      <c r="CT53" s="1208"/>
      <c r="CU53" s="1208"/>
      <c r="CV53" s="1208"/>
      <c r="CW53" s="1208"/>
      <c r="CX53" s="170"/>
      <c r="CY53" s="170"/>
      <c r="CZ53" s="170"/>
      <c r="DA53" s="170"/>
      <c r="DB53" s="589"/>
      <c r="DC53" s="589"/>
      <c r="DD53" s="589"/>
      <c r="DE53" s="589"/>
      <c r="DF53" s="589"/>
      <c r="DG53" s="589"/>
      <c r="DH53" s="589"/>
      <c r="DI53" s="589"/>
      <c r="DJ53" s="589"/>
      <c r="DK53" s="589"/>
      <c r="DL53" s="589"/>
      <c r="DM53" s="589"/>
      <c r="DN53" s="589"/>
      <c r="DO53" s="589"/>
      <c r="DP53" s="589"/>
      <c r="DQ53" s="589"/>
      <c r="DR53" s="589"/>
      <c r="DS53" s="589"/>
      <c r="DT53" s="589"/>
      <c r="DU53" s="589"/>
      <c r="DV53" s="589"/>
      <c r="DW53" s="589"/>
      <c r="DX53" s="589"/>
      <c r="DY53" s="589"/>
      <c r="DZ53" s="589"/>
      <c r="EA53" s="589"/>
      <c r="EB53" s="589"/>
      <c r="EC53" s="589"/>
      <c r="ED53" s="589"/>
      <c r="EE53" s="589"/>
      <c r="EF53" s="589"/>
      <c r="EG53" s="589"/>
      <c r="EH53" s="589"/>
      <c r="EI53" s="589"/>
      <c r="EJ53" s="589"/>
      <c r="EK53" s="589"/>
      <c r="EL53" s="589"/>
      <c r="EM53" s="589"/>
      <c r="EN53" s="589"/>
      <c r="EO53" s="589"/>
      <c r="EP53" s="589"/>
      <c r="EQ53" s="589"/>
      <c r="ER53" s="589"/>
      <c r="ES53" s="589"/>
      <c r="ET53" s="589"/>
      <c r="EU53" s="589"/>
      <c r="EV53" s="589"/>
      <c r="EW53" s="589"/>
      <c r="EX53" s="589"/>
      <c r="EY53" s="589"/>
      <c r="EZ53" s="589"/>
      <c r="FA53" s="589"/>
      <c r="FB53" s="589"/>
      <c r="FC53" s="589"/>
      <c r="FD53" s="589"/>
      <c r="FE53" s="589"/>
      <c r="FF53" s="589"/>
      <c r="FG53" s="589"/>
      <c r="FH53" s="589"/>
      <c r="FI53" s="589"/>
      <c r="FJ53" s="589"/>
      <c r="FK53" s="589"/>
      <c r="FL53" s="589"/>
      <c r="FM53" s="589"/>
      <c r="FN53" s="589"/>
      <c r="FO53" s="589"/>
      <c r="FP53" s="589"/>
      <c r="FQ53" s="589"/>
      <c r="FR53" s="589"/>
      <c r="FS53" s="589"/>
      <c r="FT53" s="589"/>
      <c r="FU53" s="589"/>
      <c r="FV53" s="589"/>
      <c r="FW53" s="589"/>
      <c r="FX53" s="589"/>
      <c r="FY53" s="589"/>
      <c r="FZ53" s="589"/>
      <c r="GA53" s="589"/>
      <c r="GB53" s="589"/>
      <c r="GC53" s="589"/>
      <c r="GD53" s="589"/>
      <c r="GE53" s="589"/>
      <c r="GF53" s="589"/>
      <c r="GG53" s="589"/>
      <c r="GH53" s="589"/>
      <c r="GI53" s="589"/>
      <c r="GJ53" s="589"/>
      <c r="GK53" s="589"/>
      <c r="GL53" s="589"/>
      <c r="GM53" s="589"/>
      <c r="GN53" s="589"/>
      <c r="GO53" s="589"/>
      <c r="GP53" s="589"/>
      <c r="GQ53" s="589"/>
      <c r="GR53" s="589"/>
      <c r="GS53" s="589"/>
      <c r="GT53" s="589"/>
      <c r="GU53" s="589"/>
      <c r="GV53" s="589"/>
      <c r="GW53" s="589"/>
      <c r="GX53" s="589"/>
      <c r="GY53" s="589"/>
      <c r="GZ53" s="589"/>
      <c r="HA53" s="589"/>
      <c r="HB53" s="589"/>
      <c r="HC53" s="589"/>
      <c r="HD53" s="589"/>
      <c r="HE53" s="589"/>
      <c r="HF53" s="589"/>
      <c r="HG53" s="589"/>
      <c r="HH53" s="589"/>
      <c r="HI53" s="589"/>
      <c r="HJ53" s="589"/>
      <c r="HK53" s="589"/>
      <c r="HL53" s="589"/>
      <c r="HM53" s="589"/>
      <c r="HN53" s="589"/>
      <c r="HO53" s="589"/>
      <c r="HP53" s="589"/>
      <c r="HQ53" s="589"/>
      <c r="HR53" s="589"/>
      <c r="HS53" s="589"/>
      <c r="HT53" s="589"/>
      <c r="HU53" s="589"/>
      <c r="HV53" s="589"/>
      <c r="HW53" s="589"/>
      <c r="HX53" s="589"/>
      <c r="HY53" s="589"/>
      <c r="HZ53" s="589"/>
      <c r="IA53" s="589"/>
      <c r="IB53" s="589"/>
      <c r="IC53" s="589"/>
      <c r="ID53" s="589"/>
      <c r="IE53" s="589"/>
      <c r="IF53" s="589"/>
      <c r="IG53" s="589"/>
      <c r="IH53" s="589"/>
      <c r="II53" s="589"/>
      <c r="IJ53" s="589"/>
      <c r="IK53" s="589"/>
      <c r="IL53" s="589"/>
      <c r="IM53" s="589"/>
      <c r="IN53" s="589"/>
      <c r="IO53" s="589"/>
      <c r="IP53" s="589"/>
      <c r="IQ53" s="589"/>
      <c r="IR53" s="589"/>
      <c r="IS53" s="589"/>
      <c r="IT53" s="589"/>
      <c r="IU53" s="589"/>
      <c r="IV53" s="589"/>
    </row>
    <row r="54" spans="1:256" s="30" customFormat="1" ht="15">
      <c r="A54" s="589"/>
      <c r="B54" s="609"/>
      <c r="C54" s="609"/>
      <c r="D54" s="609"/>
      <c r="E54" s="609"/>
      <c r="F54" s="609"/>
      <c r="G54" s="609"/>
      <c r="H54" s="609"/>
      <c r="I54" s="609"/>
      <c r="J54" s="609"/>
      <c r="K54" s="609"/>
      <c r="L54" s="609"/>
      <c r="M54" s="609"/>
      <c r="N54" s="609"/>
      <c r="O54" s="609"/>
      <c r="P54" s="609"/>
      <c r="Q54" s="609"/>
      <c r="R54" s="609"/>
      <c r="S54" s="609"/>
      <c r="T54" s="609"/>
      <c r="U54" s="609"/>
      <c r="V54" s="609"/>
      <c r="W54" s="609"/>
      <c r="X54" s="609"/>
      <c r="Y54" s="609"/>
      <c r="Z54" s="609"/>
      <c r="AA54" s="609"/>
      <c r="AB54" s="609"/>
      <c r="AC54" s="609"/>
      <c r="AD54" s="609"/>
      <c r="AE54" s="609"/>
      <c r="AF54" s="609"/>
      <c r="AG54" s="609"/>
      <c r="AH54" s="609"/>
      <c r="AI54" s="609"/>
      <c r="AJ54" s="609"/>
      <c r="AK54" s="609"/>
      <c r="AL54" s="609"/>
      <c r="AM54" s="609"/>
      <c r="AN54" s="609"/>
      <c r="AO54" s="609"/>
      <c r="AP54" s="609"/>
      <c r="AQ54" s="609"/>
      <c r="AR54" s="609"/>
      <c r="AS54" s="609"/>
      <c r="AT54" s="609"/>
      <c r="AU54" s="609"/>
      <c r="AV54" s="609"/>
      <c r="AW54" s="609"/>
      <c r="AX54" s="609"/>
      <c r="AY54" s="609"/>
      <c r="AZ54" s="609"/>
      <c r="BA54" s="609"/>
      <c r="BB54" s="609"/>
      <c r="BC54" s="609"/>
      <c r="BD54" s="609"/>
      <c r="BE54" s="609"/>
      <c r="BF54" s="609"/>
      <c r="BG54" s="609"/>
      <c r="BH54" s="609"/>
      <c r="BI54" s="609"/>
      <c r="BJ54" s="609"/>
      <c r="BK54" s="609"/>
      <c r="BL54" s="582"/>
      <c r="BM54" s="582"/>
      <c r="BN54" s="582"/>
      <c r="BO54" s="582"/>
      <c r="BP54" s="582"/>
      <c r="BQ54" s="582"/>
      <c r="BR54" s="582"/>
      <c r="BS54" s="582"/>
      <c r="BT54" s="582"/>
      <c r="BU54" s="582"/>
      <c r="BV54" s="582"/>
      <c r="BW54" s="582"/>
      <c r="BX54" s="582"/>
      <c r="BY54" s="582"/>
      <c r="BZ54" s="582"/>
      <c r="CA54" s="582"/>
      <c r="CB54" s="582"/>
      <c r="CC54" s="582"/>
      <c r="CD54" s="582"/>
      <c r="CE54" s="582"/>
      <c r="CF54" s="582"/>
      <c r="CG54" s="582"/>
      <c r="CH54" s="582"/>
      <c r="CI54" s="586"/>
      <c r="CJ54" s="586"/>
      <c r="CK54" s="586"/>
      <c r="CL54" s="583"/>
      <c r="CM54" s="583"/>
      <c r="CN54" s="583"/>
      <c r="CO54" s="583"/>
      <c r="CP54" s="583"/>
      <c r="CQ54" s="583"/>
      <c r="CR54" s="583"/>
      <c r="CS54" s="583"/>
      <c r="CT54" s="583"/>
      <c r="CU54" s="583"/>
      <c r="CV54" s="583"/>
      <c r="CW54" s="583"/>
      <c r="CX54" s="170"/>
      <c r="CY54" s="170"/>
      <c r="CZ54" s="170"/>
      <c r="DA54" s="170"/>
      <c r="DB54" s="589"/>
      <c r="DC54" s="589"/>
      <c r="DD54" s="589"/>
      <c r="DE54" s="589"/>
      <c r="DF54" s="589"/>
      <c r="DG54" s="589"/>
      <c r="DH54" s="589"/>
      <c r="DI54" s="589"/>
      <c r="DJ54" s="589"/>
      <c r="DK54" s="589"/>
      <c r="DL54" s="589"/>
      <c r="DM54" s="589"/>
      <c r="DN54" s="589"/>
      <c r="DO54" s="589"/>
      <c r="DP54" s="589"/>
      <c r="DQ54" s="589"/>
      <c r="DR54" s="589"/>
      <c r="DS54" s="589"/>
      <c r="DT54" s="589"/>
      <c r="DU54" s="589"/>
      <c r="DV54" s="589"/>
      <c r="DW54" s="589"/>
      <c r="DX54" s="589"/>
      <c r="DY54" s="589"/>
      <c r="DZ54" s="589"/>
      <c r="EA54" s="589"/>
      <c r="EB54" s="589"/>
      <c r="EC54" s="589"/>
      <c r="ED54" s="589"/>
      <c r="EE54" s="589"/>
      <c r="EF54" s="589"/>
      <c r="EG54" s="589"/>
      <c r="EH54" s="589"/>
      <c r="EI54" s="589"/>
      <c r="EJ54" s="589"/>
      <c r="EK54" s="589"/>
      <c r="EL54" s="589"/>
      <c r="EM54" s="589"/>
      <c r="EN54" s="589"/>
      <c r="EO54" s="589"/>
      <c r="EP54" s="589"/>
      <c r="EQ54" s="589"/>
      <c r="ER54" s="589"/>
      <c r="ES54" s="589"/>
      <c r="ET54" s="589"/>
      <c r="EU54" s="589"/>
      <c r="EV54" s="589"/>
      <c r="EW54" s="589"/>
      <c r="EX54" s="589"/>
      <c r="EY54" s="589"/>
      <c r="EZ54" s="589"/>
      <c r="FA54" s="589"/>
      <c r="FB54" s="589"/>
      <c r="FC54" s="589"/>
      <c r="FD54" s="589"/>
      <c r="FE54" s="589"/>
      <c r="FF54" s="589"/>
      <c r="FG54" s="589"/>
      <c r="FH54" s="589"/>
      <c r="FI54" s="589"/>
      <c r="FJ54" s="589"/>
      <c r="FK54" s="589"/>
      <c r="FL54" s="589"/>
      <c r="FM54" s="589"/>
      <c r="FN54" s="589"/>
      <c r="FO54" s="589"/>
      <c r="FP54" s="589"/>
      <c r="FQ54" s="589"/>
      <c r="FR54" s="589"/>
      <c r="FS54" s="589"/>
      <c r="FT54" s="589"/>
      <c r="FU54" s="589"/>
      <c r="FV54" s="589"/>
      <c r="FW54" s="589"/>
      <c r="FX54" s="589"/>
      <c r="FY54" s="589"/>
      <c r="FZ54" s="589"/>
      <c r="GA54" s="589"/>
      <c r="GB54" s="589"/>
      <c r="GC54" s="589"/>
      <c r="GD54" s="589"/>
      <c r="GE54" s="589"/>
      <c r="GF54" s="589"/>
      <c r="GG54" s="589"/>
      <c r="GH54" s="589"/>
      <c r="GI54" s="589"/>
      <c r="GJ54" s="589"/>
      <c r="GK54" s="589"/>
      <c r="GL54" s="589"/>
      <c r="GM54" s="589"/>
      <c r="GN54" s="589"/>
      <c r="GO54" s="589"/>
      <c r="GP54" s="589"/>
      <c r="GQ54" s="589"/>
      <c r="GR54" s="589"/>
      <c r="GS54" s="589"/>
      <c r="GT54" s="589"/>
      <c r="GU54" s="589"/>
      <c r="GV54" s="589"/>
      <c r="GW54" s="589"/>
      <c r="GX54" s="589"/>
      <c r="GY54" s="589"/>
      <c r="GZ54" s="589"/>
      <c r="HA54" s="589"/>
      <c r="HB54" s="589"/>
      <c r="HC54" s="589"/>
      <c r="HD54" s="589"/>
      <c r="HE54" s="589"/>
      <c r="HF54" s="589"/>
      <c r="HG54" s="589"/>
      <c r="HH54" s="589"/>
      <c r="HI54" s="589"/>
      <c r="HJ54" s="589"/>
      <c r="HK54" s="589"/>
      <c r="HL54" s="589"/>
      <c r="HM54" s="589"/>
      <c r="HN54" s="589"/>
      <c r="HO54" s="589"/>
      <c r="HP54" s="589"/>
      <c r="HQ54" s="589"/>
      <c r="HR54" s="589"/>
      <c r="HS54" s="589"/>
      <c r="HT54" s="589"/>
      <c r="HU54" s="589"/>
      <c r="HV54" s="589"/>
      <c r="HW54" s="589"/>
      <c r="HX54" s="589"/>
      <c r="HY54" s="589"/>
      <c r="HZ54" s="589"/>
      <c r="IA54" s="589"/>
      <c r="IB54" s="589"/>
      <c r="IC54" s="589"/>
      <c r="ID54" s="589"/>
      <c r="IE54" s="589"/>
      <c r="IF54" s="589"/>
      <c r="IG54" s="589"/>
      <c r="IH54" s="589"/>
      <c r="II54" s="589"/>
      <c r="IJ54" s="589"/>
      <c r="IK54" s="589"/>
      <c r="IL54" s="589"/>
      <c r="IM54" s="589"/>
      <c r="IN54" s="589"/>
      <c r="IO54" s="589"/>
      <c r="IP54" s="589"/>
      <c r="IQ54" s="589"/>
      <c r="IR54" s="589"/>
      <c r="IS54" s="589"/>
      <c r="IT54" s="589"/>
      <c r="IU54" s="589"/>
      <c r="IV54" s="589"/>
    </row>
    <row r="55" spans="1:256" s="30" customFormat="1" ht="15">
      <c r="A55" s="589"/>
      <c r="B55" s="609"/>
      <c r="C55" s="609"/>
      <c r="D55" s="609"/>
      <c r="E55" s="609"/>
      <c r="F55" s="609"/>
      <c r="G55" s="609"/>
      <c r="H55" s="609"/>
      <c r="I55" s="609"/>
      <c r="J55" s="609"/>
      <c r="K55" s="609"/>
      <c r="L55" s="609"/>
      <c r="M55" s="609"/>
      <c r="N55" s="609"/>
      <c r="O55" s="609"/>
      <c r="P55" s="609"/>
      <c r="Q55" s="609"/>
      <c r="R55" s="609"/>
      <c r="S55" s="609"/>
      <c r="T55" s="609"/>
      <c r="U55" s="609"/>
      <c r="V55" s="609"/>
      <c r="W55" s="609"/>
      <c r="X55" s="609"/>
      <c r="Y55" s="609"/>
      <c r="Z55" s="609"/>
      <c r="AA55" s="609"/>
      <c r="AB55" s="609"/>
      <c r="AC55" s="609"/>
      <c r="AD55" s="609"/>
      <c r="AE55" s="609"/>
      <c r="AF55" s="609"/>
      <c r="AG55" s="609"/>
      <c r="AH55" s="609"/>
      <c r="AI55" s="609"/>
      <c r="AJ55" s="609"/>
      <c r="AK55" s="609"/>
      <c r="AL55" s="609"/>
      <c r="AM55" s="609"/>
      <c r="AN55" s="609"/>
      <c r="AO55" s="609"/>
      <c r="AP55" s="609"/>
      <c r="AQ55" s="609"/>
      <c r="AR55" s="609"/>
      <c r="AS55" s="609"/>
      <c r="AT55" s="609"/>
      <c r="AU55" s="609"/>
      <c r="AV55" s="609"/>
      <c r="AW55" s="609"/>
      <c r="AX55" s="609"/>
      <c r="AY55" s="609"/>
      <c r="AZ55" s="609"/>
      <c r="BA55" s="609"/>
      <c r="BB55" s="609"/>
      <c r="BC55" s="609"/>
      <c r="BD55" s="609"/>
      <c r="BE55" s="609"/>
      <c r="BF55" s="609"/>
      <c r="BG55" s="609"/>
      <c r="BH55" s="609"/>
      <c r="BI55" s="609"/>
      <c r="BJ55" s="609"/>
      <c r="BK55" s="609"/>
      <c r="BL55" s="1212"/>
      <c r="BM55" s="1212"/>
      <c r="BN55" s="1212"/>
      <c r="BO55" s="1212"/>
      <c r="BP55" s="1212"/>
      <c r="BQ55" s="1212"/>
      <c r="BR55" s="1212"/>
      <c r="BS55" s="1212"/>
      <c r="BT55" s="1212"/>
      <c r="BU55" s="1212"/>
      <c r="BV55" s="1212"/>
      <c r="BW55" s="1212"/>
      <c r="BX55" s="1212"/>
      <c r="BY55" s="1212"/>
      <c r="BZ55" s="1212"/>
      <c r="CA55" s="1212"/>
      <c r="CB55" s="1212"/>
      <c r="CC55" s="1212"/>
      <c r="CD55" s="1212"/>
      <c r="CE55" s="1212"/>
      <c r="CF55" s="1212"/>
      <c r="CG55" s="1212"/>
      <c r="CH55" s="1212"/>
      <c r="CI55" s="586"/>
      <c r="CJ55" s="586"/>
      <c r="CK55" s="586"/>
      <c r="CL55" s="1202"/>
      <c r="CM55" s="1202"/>
      <c r="CN55" s="1202"/>
      <c r="CO55" s="1202"/>
      <c r="CP55" s="1202"/>
      <c r="CQ55" s="1202"/>
      <c r="CR55" s="1202"/>
      <c r="CS55" s="1202"/>
      <c r="CT55" s="1202"/>
      <c r="CU55" s="1202"/>
      <c r="CV55" s="1202"/>
      <c r="CW55" s="1202"/>
      <c r="CX55" s="170"/>
      <c r="CY55" s="170"/>
      <c r="CZ55" s="170"/>
      <c r="DA55" s="170"/>
      <c r="DB55" s="589"/>
      <c r="DC55" s="589"/>
      <c r="DD55" s="589"/>
      <c r="DE55" s="589"/>
      <c r="DF55" s="589"/>
      <c r="DG55" s="589"/>
      <c r="DH55" s="589"/>
      <c r="DI55" s="589"/>
      <c r="DJ55" s="589"/>
      <c r="DK55" s="589"/>
      <c r="DL55" s="589"/>
      <c r="DM55" s="589"/>
      <c r="DN55" s="589"/>
      <c r="DO55" s="589"/>
      <c r="DP55" s="589"/>
      <c r="DQ55" s="589"/>
      <c r="DR55" s="589"/>
      <c r="DS55" s="589"/>
      <c r="DT55" s="589"/>
      <c r="DU55" s="589"/>
      <c r="DV55" s="589"/>
      <c r="DW55" s="589"/>
      <c r="DX55" s="589"/>
      <c r="DY55" s="589"/>
      <c r="DZ55" s="589"/>
      <c r="EA55" s="589"/>
      <c r="EB55" s="589"/>
      <c r="EC55" s="589"/>
      <c r="ED55" s="589"/>
      <c r="EE55" s="589"/>
      <c r="EF55" s="589"/>
      <c r="EG55" s="589"/>
      <c r="EH55" s="589"/>
      <c r="EI55" s="589"/>
      <c r="EJ55" s="589"/>
      <c r="EK55" s="589"/>
      <c r="EL55" s="589"/>
      <c r="EM55" s="589"/>
      <c r="EN55" s="589"/>
      <c r="EO55" s="589"/>
      <c r="EP55" s="589"/>
      <c r="EQ55" s="589"/>
      <c r="ER55" s="589"/>
      <c r="ES55" s="589"/>
      <c r="ET55" s="589"/>
      <c r="EU55" s="589"/>
      <c r="EV55" s="589"/>
      <c r="EW55" s="589"/>
      <c r="EX55" s="589"/>
      <c r="EY55" s="589"/>
      <c r="EZ55" s="589"/>
      <c r="FA55" s="589"/>
      <c r="FB55" s="589"/>
      <c r="FC55" s="589"/>
      <c r="FD55" s="589"/>
      <c r="FE55" s="589"/>
      <c r="FF55" s="589"/>
      <c r="FG55" s="589"/>
      <c r="FH55" s="589"/>
      <c r="FI55" s="589"/>
      <c r="FJ55" s="589"/>
      <c r="FK55" s="589"/>
      <c r="FL55" s="589"/>
      <c r="FM55" s="589"/>
      <c r="FN55" s="589"/>
      <c r="FO55" s="589"/>
      <c r="FP55" s="589"/>
      <c r="FQ55" s="589"/>
      <c r="FR55" s="589"/>
      <c r="FS55" s="589"/>
      <c r="FT55" s="589"/>
      <c r="FU55" s="589"/>
      <c r="FV55" s="589"/>
      <c r="FW55" s="589"/>
      <c r="FX55" s="589"/>
      <c r="FY55" s="589"/>
      <c r="FZ55" s="589"/>
      <c r="GA55" s="589"/>
      <c r="GB55" s="589"/>
      <c r="GC55" s="589"/>
      <c r="GD55" s="589"/>
      <c r="GE55" s="589"/>
      <c r="GF55" s="589"/>
      <c r="GG55" s="589"/>
      <c r="GH55" s="589"/>
      <c r="GI55" s="589"/>
      <c r="GJ55" s="589"/>
      <c r="GK55" s="589"/>
      <c r="GL55" s="589"/>
      <c r="GM55" s="589"/>
      <c r="GN55" s="589"/>
      <c r="GO55" s="589"/>
      <c r="GP55" s="589"/>
      <c r="GQ55" s="589"/>
      <c r="GR55" s="589"/>
      <c r="GS55" s="589"/>
      <c r="GT55" s="589"/>
      <c r="GU55" s="589"/>
      <c r="GV55" s="589"/>
      <c r="GW55" s="589"/>
      <c r="GX55" s="589"/>
      <c r="GY55" s="589"/>
      <c r="GZ55" s="589"/>
      <c r="HA55" s="589"/>
      <c r="HB55" s="589"/>
      <c r="HC55" s="589"/>
      <c r="HD55" s="589"/>
      <c r="HE55" s="589"/>
      <c r="HF55" s="589"/>
      <c r="HG55" s="589"/>
      <c r="HH55" s="589"/>
      <c r="HI55" s="589"/>
      <c r="HJ55" s="589"/>
      <c r="HK55" s="589"/>
      <c r="HL55" s="589"/>
      <c r="HM55" s="589"/>
      <c r="HN55" s="589"/>
      <c r="HO55" s="589"/>
      <c r="HP55" s="589"/>
      <c r="HQ55" s="589"/>
      <c r="HR55" s="589"/>
      <c r="HS55" s="589"/>
      <c r="HT55" s="589"/>
      <c r="HU55" s="589"/>
      <c r="HV55" s="589"/>
      <c r="HW55" s="589"/>
      <c r="HX55" s="589"/>
      <c r="HY55" s="589"/>
      <c r="HZ55" s="589"/>
      <c r="IA55" s="589"/>
      <c r="IB55" s="589"/>
      <c r="IC55" s="589"/>
      <c r="ID55" s="589"/>
      <c r="IE55" s="589"/>
      <c r="IF55" s="589"/>
      <c r="IG55" s="589"/>
      <c r="IH55" s="589"/>
      <c r="II55" s="589"/>
      <c r="IJ55" s="589"/>
      <c r="IK55" s="589"/>
      <c r="IL55" s="589"/>
      <c r="IM55" s="589"/>
      <c r="IN55" s="589"/>
      <c r="IO55" s="589"/>
      <c r="IP55" s="589"/>
      <c r="IQ55" s="589"/>
      <c r="IR55" s="589"/>
      <c r="IS55" s="589"/>
      <c r="IT55" s="589"/>
      <c r="IU55" s="589"/>
      <c r="IV55" s="589"/>
    </row>
    <row r="56" spans="1:256" s="30" customFormat="1" ht="15">
      <c r="A56" s="589"/>
      <c r="B56" s="609"/>
      <c r="C56" s="609"/>
      <c r="D56" s="609"/>
      <c r="E56" s="609"/>
      <c r="F56" s="609"/>
      <c r="G56" s="609"/>
      <c r="H56" s="609"/>
      <c r="I56" s="609"/>
      <c r="J56" s="609"/>
      <c r="K56" s="609"/>
      <c r="L56" s="609"/>
      <c r="M56" s="609"/>
      <c r="N56" s="609"/>
      <c r="O56" s="609"/>
      <c r="P56" s="609"/>
      <c r="Q56" s="609"/>
      <c r="R56" s="609"/>
      <c r="S56" s="609"/>
      <c r="T56" s="609"/>
      <c r="U56" s="609"/>
      <c r="V56" s="609"/>
      <c r="W56" s="609"/>
      <c r="X56" s="609"/>
      <c r="Y56" s="609"/>
      <c r="Z56" s="609"/>
      <c r="AA56" s="609"/>
      <c r="AB56" s="609"/>
      <c r="AC56" s="609"/>
      <c r="AD56" s="609"/>
      <c r="AE56" s="609"/>
      <c r="AF56" s="609"/>
      <c r="AG56" s="609"/>
      <c r="AH56" s="609"/>
      <c r="AI56" s="609"/>
      <c r="AJ56" s="609"/>
      <c r="AK56" s="609"/>
      <c r="AL56" s="609"/>
      <c r="AM56" s="609"/>
      <c r="AN56" s="609"/>
      <c r="AO56" s="609"/>
      <c r="AP56" s="609"/>
      <c r="AQ56" s="609"/>
      <c r="AR56" s="609"/>
      <c r="AS56" s="609"/>
      <c r="AT56" s="609"/>
      <c r="AU56" s="609"/>
      <c r="AV56" s="609"/>
      <c r="AW56" s="609"/>
      <c r="AX56" s="609"/>
      <c r="AY56" s="609"/>
      <c r="AZ56" s="609"/>
      <c r="BA56" s="609"/>
      <c r="BB56" s="609"/>
      <c r="BC56" s="609"/>
      <c r="BD56" s="609"/>
      <c r="BE56" s="609"/>
      <c r="BF56" s="609"/>
      <c r="BG56" s="609"/>
      <c r="BH56" s="609"/>
      <c r="BI56" s="609"/>
      <c r="BJ56" s="609"/>
      <c r="BK56" s="609"/>
      <c r="BL56" s="1212"/>
      <c r="BM56" s="1212"/>
      <c r="BN56" s="1212"/>
      <c r="BO56" s="1212"/>
      <c r="BP56" s="1212"/>
      <c r="BQ56" s="1212"/>
      <c r="BR56" s="1212"/>
      <c r="BS56" s="1212"/>
      <c r="BT56" s="1212"/>
      <c r="BU56" s="1212"/>
      <c r="BV56" s="1212"/>
      <c r="BW56" s="1212"/>
      <c r="BX56" s="1212"/>
      <c r="BY56" s="1212"/>
      <c r="BZ56" s="1212"/>
      <c r="CA56" s="1212"/>
      <c r="CB56" s="1212"/>
      <c r="CC56" s="1212"/>
      <c r="CD56" s="1212"/>
      <c r="CE56" s="1212"/>
      <c r="CF56" s="1212"/>
      <c r="CG56" s="1212"/>
      <c r="CH56" s="1212"/>
      <c r="CI56" s="586"/>
      <c r="CJ56" s="586"/>
      <c r="CK56" s="586"/>
      <c r="CL56" s="1208"/>
      <c r="CM56" s="1208"/>
      <c r="CN56" s="1208"/>
      <c r="CO56" s="1208"/>
      <c r="CP56" s="1208"/>
      <c r="CQ56" s="1208"/>
      <c r="CR56" s="1208"/>
      <c r="CS56" s="1208"/>
      <c r="CT56" s="1208"/>
      <c r="CU56" s="1208"/>
      <c r="CV56" s="1208"/>
      <c r="CW56" s="1208"/>
      <c r="CX56" s="170"/>
      <c r="CY56" s="170"/>
      <c r="CZ56" s="170"/>
      <c r="DA56" s="170"/>
      <c r="DB56" s="589"/>
      <c r="DC56" s="589"/>
      <c r="DD56" s="589"/>
      <c r="DE56" s="589"/>
      <c r="DF56" s="589"/>
      <c r="DG56" s="589"/>
      <c r="DH56" s="589"/>
      <c r="DI56" s="589"/>
      <c r="DJ56" s="589"/>
      <c r="DK56" s="589"/>
      <c r="DL56" s="589"/>
      <c r="DM56" s="589"/>
      <c r="DN56" s="589"/>
      <c r="DO56" s="589"/>
      <c r="DP56" s="589"/>
      <c r="DQ56" s="589"/>
      <c r="DR56" s="589"/>
      <c r="DS56" s="589"/>
      <c r="DT56" s="589"/>
      <c r="DU56" s="589"/>
      <c r="DV56" s="589"/>
      <c r="DW56" s="589"/>
      <c r="DX56" s="589"/>
      <c r="DY56" s="589"/>
      <c r="DZ56" s="589"/>
      <c r="EA56" s="589"/>
      <c r="EB56" s="589"/>
      <c r="EC56" s="589"/>
      <c r="ED56" s="589"/>
      <c r="EE56" s="589"/>
      <c r="EF56" s="589"/>
      <c r="EG56" s="589"/>
      <c r="EH56" s="589"/>
      <c r="EI56" s="589"/>
      <c r="EJ56" s="589"/>
      <c r="EK56" s="589"/>
      <c r="EL56" s="589"/>
      <c r="EM56" s="589"/>
      <c r="EN56" s="589"/>
      <c r="EO56" s="589"/>
      <c r="EP56" s="589"/>
      <c r="EQ56" s="589"/>
      <c r="ER56" s="589"/>
      <c r="ES56" s="589"/>
      <c r="ET56" s="589"/>
      <c r="EU56" s="589"/>
      <c r="EV56" s="589"/>
      <c r="EW56" s="589"/>
      <c r="EX56" s="589"/>
      <c r="EY56" s="589"/>
      <c r="EZ56" s="589"/>
      <c r="FA56" s="589"/>
      <c r="FB56" s="589"/>
      <c r="FC56" s="589"/>
      <c r="FD56" s="589"/>
      <c r="FE56" s="589"/>
      <c r="FF56" s="589"/>
      <c r="FG56" s="589"/>
      <c r="FH56" s="589"/>
      <c r="FI56" s="589"/>
      <c r="FJ56" s="589"/>
      <c r="FK56" s="589"/>
      <c r="FL56" s="589"/>
      <c r="FM56" s="589"/>
      <c r="FN56" s="589"/>
      <c r="FO56" s="589"/>
      <c r="FP56" s="589"/>
      <c r="FQ56" s="589"/>
      <c r="FR56" s="589"/>
      <c r="FS56" s="589"/>
      <c r="FT56" s="589"/>
      <c r="FU56" s="589"/>
      <c r="FV56" s="589"/>
      <c r="FW56" s="589"/>
      <c r="FX56" s="589"/>
      <c r="FY56" s="589"/>
      <c r="FZ56" s="589"/>
      <c r="GA56" s="589"/>
      <c r="GB56" s="589"/>
      <c r="GC56" s="589"/>
      <c r="GD56" s="589"/>
      <c r="GE56" s="589"/>
      <c r="GF56" s="589"/>
      <c r="GG56" s="589"/>
      <c r="GH56" s="589"/>
      <c r="GI56" s="589"/>
      <c r="GJ56" s="589"/>
      <c r="GK56" s="589"/>
      <c r="GL56" s="589"/>
      <c r="GM56" s="589"/>
      <c r="GN56" s="589"/>
      <c r="GO56" s="589"/>
      <c r="GP56" s="589"/>
      <c r="GQ56" s="589"/>
      <c r="GR56" s="589"/>
      <c r="GS56" s="589"/>
      <c r="GT56" s="589"/>
      <c r="GU56" s="589"/>
      <c r="GV56" s="589"/>
      <c r="GW56" s="589"/>
      <c r="GX56" s="589"/>
      <c r="GY56" s="589"/>
      <c r="GZ56" s="589"/>
      <c r="HA56" s="589"/>
      <c r="HB56" s="589"/>
      <c r="HC56" s="589"/>
      <c r="HD56" s="589"/>
      <c r="HE56" s="589"/>
      <c r="HF56" s="589"/>
      <c r="HG56" s="589"/>
      <c r="HH56" s="589"/>
      <c r="HI56" s="589"/>
      <c r="HJ56" s="589"/>
      <c r="HK56" s="589"/>
      <c r="HL56" s="589"/>
      <c r="HM56" s="589"/>
      <c r="HN56" s="589"/>
      <c r="HO56" s="589"/>
      <c r="HP56" s="589"/>
      <c r="HQ56" s="589"/>
      <c r="HR56" s="589"/>
      <c r="HS56" s="589"/>
      <c r="HT56" s="589"/>
      <c r="HU56" s="589"/>
      <c r="HV56" s="589"/>
      <c r="HW56" s="589"/>
      <c r="HX56" s="589"/>
      <c r="HY56" s="589"/>
      <c r="HZ56" s="589"/>
      <c r="IA56" s="589"/>
      <c r="IB56" s="589"/>
      <c r="IC56" s="589"/>
      <c r="ID56" s="589"/>
      <c r="IE56" s="589"/>
      <c r="IF56" s="589"/>
      <c r="IG56" s="589"/>
      <c r="IH56" s="589"/>
      <c r="II56" s="589"/>
      <c r="IJ56" s="589"/>
      <c r="IK56" s="589"/>
      <c r="IL56" s="589"/>
      <c r="IM56" s="589"/>
      <c r="IN56" s="589"/>
      <c r="IO56" s="589"/>
      <c r="IP56" s="589"/>
      <c r="IQ56" s="589"/>
      <c r="IR56" s="589"/>
      <c r="IS56" s="589"/>
      <c r="IT56" s="589"/>
      <c r="IU56" s="589"/>
      <c r="IV56" s="589"/>
    </row>
    <row r="57" spans="1:256" s="30" customFormat="1" ht="15">
      <c r="A57" s="589"/>
      <c r="B57" s="609"/>
      <c r="C57" s="609"/>
      <c r="D57" s="609"/>
      <c r="E57" s="609"/>
      <c r="F57" s="609"/>
      <c r="G57" s="609"/>
      <c r="H57" s="609"/>
      <c r="I57" s="609"/>
      <c r="J57" s="609"/>
      <c r="K57" s="609"/>
      <c r="L57" s="609"/>
      <c r="M57" s="609"/>
      <c r="N57" s="609"/>
      <c r="O57" s="609"/>
      <c r="P57" s="609"/>
      <c r="Q57" s="609"/>
      <c r="R57" s="609"/>
      <c r="S57" s="609"/>
      <c r="T57" s="609"/>
      <c r="U57" s="609"/>
      <c r="V57" s="609"/>
      <c r="W57" s="609"/>
      <c r="X57" s="609"/>
      <c r="Y57" s="609"/>
      <c r="Z57" s="609"/>
      <c r="AA57" s="609"/>
      <c r="AB57" s="609"/>
      <c r="AC57" s="609"/>
      <c r="AD57" s="609"/>
      <c r="AE57" s="609"/>
      <c r="AF57" s="609"/>
      <c r="AG57" s="609"/>
      <c r="AH57" s="609"/>
      <c r="AI57" s="609"/>
      <c r="AJ57" s="609"/>
      <c r="AK57" s="609"/>
      <c r="AL57" s="609"/>
      <c r="AM57" s="609"/>
      <c r="AN57" s="609"/>
      <c r="AO57" s="609"/>
      <c r="AP57" s="609"/>
      <c r="AQ57" s="609"/>
      <c r="AR57" s="609"/>
      <c r="AS57" s="609"/>
      <c r="AT57" s="609"/>
      <c r="AU57" s="609"/>
      <c r="AV57" s="609"/>
      <c r="AW57" s="609"/>
      <c r="AX57" s="609"/>
      <c r="AY57" s="609"/>
      <c r="AZ57" s="609"/>
      <c r="BA57" s="609"/>
      <c r="BB57" s="609"/>
      <c r="BC57" s="609"/>
      <c r="BD57" s="609"/>
      <c r="BE57" s="609"/>
      <c r="BF57" s="609"/>
      <c r="BG57" s="609"/>
      <c r="BH57" s="609"/>
      <c r="BI57" s="609"/>
      <c r="BJ57" s="609"/>
      <c r="BK57" s="609"/>
      <c r="BL57" s="582"/>
      <c r="BM57" s="582"/>
      <c r="BN57" s="582"/>
      <c r="BO57" s="582"/>
      <c r="BP57" s="582"/>
      <c r="BQ57" s="582"/>
      <c r="BR57" s="582"/>
      <c r="BS57" s="582"/>
      <c r="BT57" s="582"/>
      <c r="BU57" s="582"/>
      <c r="BV57" s="582"/>
      <c r="BW57" s="582"/>
      <c r="BX57" s="582"/>
      <c r="BY57" s="582"/>
      <c r="BZ57" s="582"/>
      <c r="CA57" s="582"/>
      <c r="CB57" s="582"/>
      <c r="CC57" s="582"/>
      <c r="CD57" s="582"/>
      <c r="CE57" s="582"/>
      <c r="CF57" s="582"/>
      <c r="CG57" s="582"/>
      <c r="CH57" s="582"/>
      <c r="CI57" s="586"/>
      <c r="CJ57" s="586"/>
      <c r="CK57" s="586"/>
      <c r="CL57" s="583"/>
      <c r="CM57" s="583"/>
      <c r="CN57" s="583"/>
      <c r="CO57" s="583"/>
      <c r="CP57" s="583"/>
      <c r="CQ57" s="583"/>
      <c r="CR57" s="583"/>
      <c r="CS57" s="583"/>
      <c r="CT57" s="583"/>
      <c r="CU57" s="583"/>
      <c r="CV57" s="583"/>
      <c r="CW57" s="583"/>
      <c r="CX57" s="170"/>
      <c r="CY57" s="170"/>
      <c r="CZ57" s="170"/>
      <c r="DA57" s="170"/>
      <c r="DB57" s="589"/>
      <c r="DC57" s="589"/>
      <c r="DD57" s="589"/>
      <c r="DE57" s="589"/>
      <c r="DF57" s="589"/>
      <c r="DG57" s="589"/>
      <c r="DH57" s="589"/>
      <c r="DI57" s="589"/>
      <c r="DJ57" s="589"/>
      <c r="DK57" s="589"/>
      <c r="DL57" s="589"/>
      <c r="DM57" s="589"/>
      <c r="DN57" s="589"/>
      <c r="DO57" s="589"/>
      <c r="DP57" s="589"/>
      <c r="DQ57" s="589"/>
      <c r="DR57" s="589"/>
      <c r="DS57" s="589"/>
      <c r="DT57" s="589"/>
      <c r="DU57" s="589"/>
      <c r="DV57" s="589"/>
      <c r="DW57" s="589"/>
      <c r="DX57" s="589"/>
      <c r="DY57" s="589"/>
      <c r="DZ57" s="589"/>
      <c r="EA57" s="589"/>
      <c r="EB57" s="589"/>
      <c r="EC57" s="589"/>
      <c r="ED57" s="589"/>
      <c r="EE57" s="589"/>
      <c r="EF57" s="589"/>
      <c r="EG57" s="589"/>
      <c r="EH57" s="589"/>
      <c r="EI57" s="589"/>
      <c r="EJ57" s="589"/>
      <c r="EK57" s="589"/>
      <c r="EL57" s="589"/>
      <c r="EM57" s="589"/>
      <c r="EN57" s="589"/>
      <c r="EO57" s="589"/>
      <c r="EP57" s="589"/>
      <c r="EQ57" s="589"/>
      <c r="ER57" s="589"/>
      <c r="ES57" s="589"/>
      <c r="ET57" s="589"/>
      <c r="EU57" s="589"/>
      <c r="EV57" s="589"/>
      <c r="EW57" s="589"/>
      <c r="EX57" s="589"/>
      <c r="EY57" s="589"/>
      <c r="EZ57" s="589"/>
      <c r="FA57" s="589"/>
      <c r="FB57" s="589"/>
      <c r="FC57" s="589"/>
      <c r="FD57" s="589"/>
      <c r="FE57" s="589"/>
      <c r="FF57" s="589"/>
      <c r="FG57" s="589"/>
      <c r="FH57" s="589"/>
      <c r="FI57" s="589"/>
      <c r="FJ57" s="589"/>
      <c r="FK57" s="589"/>
      <c r="FL57" s="589"/>
      <c r="FM57" s="589"/>
      <c r="FN57" s="589"/>
      <c r="FO57" s="589"/>
      <c r="FP57" s="589"/>
      <c r="FQ57" s="589"/>
      <c r="FR57" s="589"/>
      <c r="FS57" s="589"/>
      <c r="FT57" s="589"/>
      <c r="FU57" s="589"/>
      <c r="FV57" s="589"/>
      <c r="FW57" s="589"/>
      <c r="FX57" s="589"/>
      <c r="FY57" s="589"/>
      <c r="FZ57" s="589"/>
      <c r="GA57" s="589"/>
      <c r="GB57" s="589"/>
      <c r="GC57" s="589"/>
      <c r="GD57" s="589"/>
      <c r="GE57" s="589"/>
      <c r="GF57" s="589"/>
      <c r="GG57" s="589"/>
      <c r="GH57" s="589"/>
      <c r="GI57" s="589"/>
      <c r="GJ57" s="589"/>
      <c r="GK57" s="589"/>
      <c r="GL57" s="589"/>
      <c r="GM57" s="589"/>
      <c r="GN57" s="589"/>
      <c r="GO57" s="589"/>
      <c r="GP57" s="589"/>
      <c r="GQ57" s="589"/>
      <c r="GR57" s="589"/>
      <c r="GS57" s="589"/>
      <c r="GT57" s="589"/>
      <c r="GU57" s="589"/>
      <c r="GV57" s="589"/>
      <c r="GW57" s="589"/>
      <c r="GX57" s="589"/>
      <c r="GY57" s="589"/>
      <c r="GZ57" s="589"/>
      <c r="HA57" s="589"/>
      <c r="HB57" s="589"/>
      <c r="HC57" s="589"/>
      <c r="HD57" s="589"/>
      <c r="HE57" s="589"/>
      <c r="HF57" s="589"/>
      <c r="HG57" s="589"/>
      <c r="HH57" s="589"/>
      <c r="HI57" s="589"/>
      <c r="HJ57" s="589"/>
      <c r="HK57" s="589"/>
      <c r="HL57" s="589"/>
      <c r="HM57" s="589"/>
      <c r="HN57" s="589"/>
      <c r="HO57" s="589"/>
      <c r="HP57" s="589"/>
      <c r="HQ57" s="589"/>
      <c r="HR57" s="589"/>
      <c r="HS57" s="589"/>
      <c r="HT57" s="589"/>
      <c r="HU57" s="589"/>
      <c r="HV57" s="589"/>
      <c r="HW57" s="589"/>
      <c r="HX57" s="589"/>
      <c r="HY57" s="589"/>
      <c r="HZ57" s="589"/>
      <c r="IA57" s="589"/>
      <c r="IB57" s="589"/>
      <c r="IC57" s="589"/>
      <c r="ID57" s="589"/>
      <c r="IE57" s="589"/>
      <c r="IF57" s="589"/>
      <c r="IG57" s="589"/>
      <c r="IH57" s="589"/>
      <c r="II57" s="589"/>
      <c r="IJ57" s="589"/>
      <c r="IK57" s="589"/>
      <c r="IL57" s="589"/>
      <c r="IM57" s="589"/>
      <c r="IN57" s="589"/>
      <c r="IO57" s="589"/>
      <c r="IP57" s="589"/>
      <c r="IQ57" s="589"/>
      <c r="IR57" s="589"/>
      <c r="IS57" s="589"/>
      <c r="IT57" s="589"/>
      <c r="IU57" s="589"/>
      <c r="IV57" s="589"/>
    </row>
    <row r="58" spans="1:256" s="30" customFormat="1" ht="15">
      <c r="A58" s="589"/>
      <c r="B58" s="609"/>
      <c r="C58" s="609"/>
      <c r="D58" s="609"/>
      <c r="E58" s="609"/>
      <c r="F58" s="609"/>
      <c r="G58" s="609"/>
      <c r="H58" s="609"/>
      <c r="I58" s="609"/>
      <c r="J58" s="609"/>
      <c r="K58" s="609"/>
      <c r="L58" s="609"/>
      <c r="M58" s="609"/>
      <c r="N58" s="609"/>
      <c r="O58" s="609"/>
      <c r="P58" s="609"/>
      <c r="Q58" s="609"/>
      <c r="R58" s="609"/>
      <c r="S58" s="609"/>
      <c r="T58" s="609"/>
      <c r="U58" s="609"/>
      <c r="V58" s="609"/>
      <c r="W58" s="609"/>
      <c r="X58" s="609"/>
      <c r="Y58" s="609"/>
      <c r="Z58" s="609"/>
      <c r="AA58" s="609"/>
      <c r="AB58" s="609"/>
      <c r="AC58" s="609"/>
      <c r="AD58" s="609"/>
      <c r="AE58" s="609"/>
      <c r="AF58" s="609"/>
      <c r="AG58" s="609"/>
      <c r="AH58" s="609"/>
      <c r="AI58" s="609"/>
      <c r="AJ58" s="609"/>
      <c r="AK58" s="609"/>
      <c r="AL58" s="609"/>
      <c r="AM58" s="609"/>
      <c r="AN58" s="609"/>
      <c r="AO58" s="609"/>
      <c r="AP58" s="609"/>
      <c r="AQ58" s="609"/>
      <c r="AR58" s="609"/>
      <c r="AS58" s="609"/>
      <c r="AT58" s="609"/>
      <c r="AU58" s="609"/>
      <c r="AV58" s="609"/>
      <c r="AW58" s="609"/>
      <c r="AX58" s="609"/>
      <c r="AY58" s="609"/>
      <c r="AZ58" s="609"/>
      <c r="BA58" s="609"/>
      <c r="BB58" s="609"/>
      <c r="BC58" s="609"/>
      <c r="BD58" s="609"/>
      <c r="BE58" s="609"/>
      <c r="BF58" s="609"/>
      <c r="BG58" s="609"/>
      <c r="BH58" s="609"/>
      <c r="BI58" s="609"/>
      <c r="BJ58" s="609"/>
      <c r="BK58" s="609"/>
      <c r="BL58" s="1212"/>
      <c r="BM58" s="1212"/>
      <c r="BN58" s="1212"/>
      <c r="BO58" s="1212"/>
      <c r="BP58" s="1212"/>
      <c r="BQ58" s="1212"/>
      <c r="BR58" s="1212"/>
      <c r="BS58" s="1212"/>
      <c r="BT58" s="1212"/>
      <c r="BU58" s="1212"/>
      <c r="BV58" s="1212"/>
      <c r="BW58" s="1212"/>
      <c r="BX58" s="1212"/>
      <c r="BY58" s="1212"/>
      <c r="BZ58" s="1212"/>
      <c r="CA58" s="1212"/>
      <c r="CB58" s="1212"/>
      <c r="CC58" s="1212"/>
      <c r="CD58" s="1212"/>
      <c r="CE58" s="1212"/>
      <c r="CF58" s="1212"/>
      <c r="CG58" s="1212"/>
      <c r="CH58" s="1212"/>
      <c r="CI58" s="586"/>
      <c r="CJ58" s="586"/>
      <c r="CK58" s="586"/>
      <c r="CL58" s="1202"/>
      <c r="CM58" s="1202"/>
      <c r="CN58" s="1202"/>
      <c r="CO58" s="1202"/>
      <c r="CP58" s="1202"/>
      <c r="CQ58" s="1202"/>
      <c r="CR58" s="1202"/>
      <c r="CS58" s="1202"/>
      <c r="CT58" s="1202"/>
      <c r="CU58" s="1202"/>
      <c r="CV58" s="1202"/>
      <c r="CW58" s="1202"/>
      <c r="CX58" s="170"/>
      <c r="CY58" s="170"/>
      <c r="CZ58" s="170"/>
      <c r="DA58" s="170"/>
      <c r="DB58" s="589"/>
      <c r="DC58" s="589"/>
      <c r="DD58" s="589"/>
      <c r="DE58" s="589"/>
      <c r="DF58" s="589"/>
      <c r="DG58" s="589"/>
      <c r="DH58" s="589"/>
      <c r="DI58" s="589"/>
      <c r="DJ58" s="589"/>
      <c r="DK58" s="589"/>
      <c r="DL58" s="589"/>
      <c r="DM58" s="589"/>
      <c r="DN58" s="589"/>
      <c r="DO58" s="589"/>
      <c r="DP58" s="589"/>
      <c r="DQ58" s="589"/>
      <c r="DR58" s="589"/>
      <c r="DS58" s="589"/>
      <c r="DT58" s="589"/>
      <c r="DU58" s="589"/>
      <c r="DV58" s="589"/>
      <c r="DW58" s="589"/>
      <c r="DX58" s="589"/>
      <c r="DY58" s="589"/>
      <c r="DZ58" s="589"/>
      <c r="EA58" s="589"/>
      <c r="EB58" s="589"/>
      <c r="EC58" s="589"/>
      <c r="ED58" s="589"/>
      <c r="EE58" s="589"/>
      <c r="EF58" s="589"/>
      <c r="EG58" s="589"/>
      <c r="EH58" s="589"/>
      <c r="EI58" s="589"/>
      <c r="EJ58" s="589"/>
      <c r="EK58" s="589"/>
      <c r="EL58" s="589"/>
      <c r="EM58" s="589"/>
      <c r="EN58" s="589"/>
      <c r="EO58" s="589"/>
      <c r="EP58" s="589"/>
      <c r="EQ58" s="589"/>
      <c r="ER58" s="589"/>
      <c r="ES58" s="589"/>
      <c r="ET58" s="589"/>
      <c r="EU58" s="589"/>
      <c r="EV58" s="589"/>
      <c r="EW58" s="589"/>
      <c r="EX58" s="589"/>
      <c r="EY58" s="589"/>
      <c r="EZ58" s="589"/>
      <c r="FA58" s="589"/>
      <c r="FB58" s="589"/>
      <c r="FC58" s="589"/>
      <c r="FD58" s="589"/>
      <c r="FE58" s="589"/>
      <c r="FF58" s="589"/>
      <c r="FG58" s="589"/>
      <c r="FH58" s="589"/>
      <c r="FI58" s="589"/>
      <c r="FJ58" s="589"/>
      <c r="FK58" s="589"/>
      <c r="FL58" s="589"/>
      <c r="FM58" s="589"/>
      <c r="FN58" s="589"/>
      <c r="FO58" s="589"/>
      <c r="FP58" s="589"/>
      <c r="FQ58" s="589"/>
      <c r="FR58" s="589"/>
      <c r="FS58" s="589"/>
      <c r="FT58" s="589"/>
      <c r="FU58" s="589"/>
      <c r="FV58" s="589"/>
      <c r="FW58" s="589"/>
      <c r="FX58" s="589"/>
      <c r="FY58" s="589"/>
      <c r="FZ58" s="589"/>
      <c r="GA58" s="589"/>
      <c r="GB58" s="589"/>
      <c r="GC58" s="589"/>
      <c r="GD58" s="589"/>
      <c r="GE58" s="589"/>
      <c r="GF58" s="589"/>
      <c r="GG58" s="589"/>
      <c r="GH58" s="589"/>
      <c r="GI58" s="589"/>
      <c r="GJ58" s="589"/>
      <c r="GK58" s="589"/>
      <c r="GL58" s="589"/>
      <c r="GM58" s="589"/>
      <c r="GN58" s="589"/>
      <c r="GO58" s="589"/>
      <c r="GP58" s="589"/>
      <c r="GQ58" s="589"/>
      <c r="GR58" s="589"/>
      <c r="GS58" s="589"/>
      <c r="GT58" s="589"/>
      <c r="GU58" s="589"/>
      <c r="GV58" s="589"/>
      <c r="GW58" s="589"/>
      <c r="GX58" s="589"/>
      <c r="GY58" s="589"/>
      <c r="GZ58" s="589"/>
      <c r="HA58" s="589"/>
      <c r="HB58" s="589"/>
      <c r="HC58" s="589"/>
      <c r="HD58" s="589"/>
      <c r="HE58" s="589"/>
      <c r="HF58" s="589"/>
      <c r="HG58" s="589"/>
      <c r="HH58" s="589"/>
      <c r="HI58" s="589"/>
      <c r="HJ58" s="589"/>
      <c r="HK58" s="589"/>
      <c r="HL58" s="589"/>
      <c r="HM58" s="589"/>
      <c r="HN58" s="589"/>
      <c r="HO58" s="589"/>
      <c r="HP58" s="589"/>
      <c r="HQ58" s="589"/>
      <c r="HR58" s="589"/>
      <c r="HS58" s="589"/>
      <c r="HT58" s="589"/>
      <c r="HU58" s="589"/>
      <c r="HV58" s="589"/>
      <c r="HW58" s="589"/>
      <c r="HX58" s="589"/>
      <c r="HY58" s="589"/>
      <c r="HZ58" s="589"/>
      <c r="IA58" s="589"/>
      <c r="IB58" s="589"/>
      <c r="IC58" s="589"/>
      <c r="ID58" s="589"/>
      <c r="IE58" s="589"/>
      <c r="IF58" s="589"/>
      <c r="IG58" s="589"/>
      <c r="IH58" s="589"/>
      <c r="II58" s="589"/>
      <c r="IJ58" s="589"/>
      <c r="IK58" s="589"/>
      <c r="IL58" s="589"/>
      <c r="IM58" s="589"/>
      <c r="IN58" s="589"/>
      <c r="IO58" s="589"/>
      <c r="IP58" s="589"/>
      <c r="IQ58" s="589"/>
      <c r="IR58" s="589"/>
      <c r="IS58" s="589"/>
      <c r="IT58" s="589"/>
      <c r="IU58" s="589"/>
      <c r="IV58" s="589"/>
    </row>
    <row r="59" spans="1:256" s="30" customFormat="1" ht="15">
      <c r="A59" s="589"/>
      <c r="B59" s="609"/>
      <c r="C59" s="609"/>
      <c r="D59" s="609"/>
      <c r="E59" s="609"/>
      <c r="F59" s="609"/>
      <c r="G59" s="609"/>
      <c r="H59" s="609"/>
      <c r="I59" s="609"/>
      <c r="J59" s="609"/>
      <c r="K59" s="609"/>
      <c r="L59" s="609"/>
      <c r="M59" s="609"/>
      <c r="N59" s="609"/>
      <c r="O59" s="609"/>
      <c r="P59" s="609"/>
      <c r="Q59" s="609"/>
      <c r="R59" s="609"/>
      <c r="S59" s="609"/>
      <c r="T59" s="609"/>
      <c r="U59" s="609"/>
      <c r="V59" s="609"/>
      <c r="W59" s="609"/>
      <c r="X59" s="609"/>
      <c r="Y59" s="609"/>
      <c r="Z59" s="609"/>
      <c r="AA59" s="609"/>
      <c r="AB59" s="609"/>
      <c r="AC59" s="609"/>
      <c r="AD59" s="609"/>
      <c r="AE59" s="609"/>
      <c r="AF59" s="609"/>
      <c r="AG59" s="609"/>
      <c r="AH59" s="609"/>
      <c r="AI59" s="609"/>
      <c r="AJ59" s="609"/>
      <c r="AK59" s="609"/>
      <c r="AL59" s="609"/>
      <c r="AM59" s="609"/>
      <c r="AN59" s="609"/>
      <c r="AO59" s="609"/>
      <c r="AP59" s="609"/>
      <c r="AQ59" s="609"/>
      <c r="AR59" s="609"/>
      <c r="AS59" s="609"/>
      <c r="AT59" s="609"/>
      <c r="AU59" s="609"/>
      <c r="AV59" s="609"/>
      <c r="AW59" s="609"/>
      <c r="AX59" s="609"/>
      <c r="AY59" s="609"/>
      <c r="AZ59" s="609"/>
      <c r="BA59" s="609"/>
      <c r="BB59" s="609"/>
      <c r="BC59" s="609"/>
      <c r="BD59" s="609"/>
      <c r="BE59" s="609"/>
      <c r="BF59" s="609"/>
      <c r="BG59" s="609"/>
      <c r="BH59" s="609"/>
      <c r="BI59" s="609"/>
      <c r="BJ59" s="609"/>
      <c r="BK59" s="609"/>
      <c r="BL59" s="1212"/>
      <c r="BM59" s="1212"/>
      <c r="BN59" s="1212"/>
      <c r="BO59" s="1212"/>
      <c r="BP59" s="1212"/>
      <c r="BQ59" s="1212"/>
      <c r="BR59" s="1212"/>
      <c r="BS59" s="1212"/>
      <c r="BT59" s="1212"/>
      <c r="BU59" s="1212"/>
      <c r="BV59" s="1212"/>
      <c r="BW59" s="1212"/>
      <c r="BX59" s="1212"/>
      <c r="BY59" s="1212"/>
      <c r="BZ59" s="1212"/>
      <c r="CA59" s="1212"/>
      <c r="CB59" s="1212"/>
      <c r="CC59" s="1212"/>
      <c r="CD59" s="1212"/>
      <c r="CE59" s="1212"/>
      <c r="CF59" s="1212"/>
      <c r="CG59" s="1212"/>
      <c r="CH59" s="1212"/>
      <c r="CI59" s="586"/>
      <c r="CJ59" s="586"/>
      <c r="CK59" s="586"/>
      <c r="CL59" s="1208"/>
      <c r="CM59" s="1208"/>
      <c r="CN59" s="1208"/>
      <c r="CO59" s="1208"/>
      <c r="CP59" s="1208"/>
      <c r="CQ59" s="1208"/>
      <c r="CR59" s="1208"/>
      <c r="CS59" s="1208"/>
      <c r="CT59" s="1208"/>
      <c r="CU59" s="1208"/>
      <c r="CV59" s="1208"/>
      <c r="CW59" s="1208"/>
      <c r="CX59" s="170"/>
      <c r="CY59" s="170"/>
      <c r="CZ59" s="170"/>
      <c r="DA59" s="170"/>
      <c r="DB59" s="589"/>
      <c r="DC59" s="589"/>
      <c r="DD59" s="589"/>
      <c r="DE59" s="589"/>
      <c r="DF59" s="589"/>
      <c r="DG59" s="589"/>
      <c r="DH59" s="589"/>
      <c r="DI59" s="589"/>
      <c r="DJ59" s="589"/>
      <c r="DK59" s="589"/>
      <c r="DL59" s="589"/>
      <c r="DM59" s="589"/>
      <c r="DN59" s="589"/>
      <c r="DO59" s="589"/>
      <c r="DP59" s="589"/>
      <c r="DQ59" s="589"/>
      <c r="DR59" s="589"/>
      <c r="DS59" s="589"/>
      <c r="DT59" s="589"/>
      <c r="DU59" s="589"/>
      <c r="DV59" s="589"/>
      <c r="DW59" s="589"/>
      <c r="DX59" s="589"/>
      <c r="DY59" s="589"/>
      <c r="DZ59" s="589"/>
      <c r="EA59" s="589"/>
      <c r="EB59" s="589"/>
      <c r="EC59" s="589"/>
      <c r="ED59" s="589"/>
      <c r="EE59" s="589"/>
      <c r="EF59" s="589"/>
      <c r="EG59" s="589"/>
      <c r="EH59" s="589"/>
      <c r="EI59" s="589"/>
      <c r="EJ59" s="589"/>
      <c r="EK59" s="589"/>
      <c r="EL59" s="589"/>
      <c r="EM59" s="589"/>
      <c r="EN59" s="589"/>
      <c r="EO59" s="589"/>
      <c r="EP59" s="589"/>
      <c r="EQ59" s="589"/>
      <c r="ER59" s="589"/>
      <c r="ES59" s="589"/>
      <c r="ET59" s="589"/>
      <c r="EU59" s="589"/>
      <c r="EV59" s="589"/>
      <c r="EW59" s="589"/>
      <c r="EX59" s="589"/>
      <c r="EY59" s="589"/>
      <c r="EZ59" s="589"/>
      <c r="FA59" s="589"/>
      <c r="FB59" s="589"/>
      <c r="FC59" s="589"/>
      <c r="FD59" s="589"/>
      <c r="FE59" s="589"/>
      <c r="FF59" s="589"/>
      <c r="FG59" s="589"/>
      <c r="FH59" s="589"/>
      <c r="FI59" s="589"/>
      <c r="FJ59" s="589"/>
      <c r="FK59" s="589"/>
      <c r="FL59" s="589"/>
      <c r="FM59" s="589"/>
      <c r="FN59" s="589"/>
      <c r="FO59" s="589"/>
      <c r="FP59" s="589"/>
      <c r="FQ59" s="589"/>
      <c r="FR59" s="589"/>
      <c r="FS59" s="589"/>
      <c r="FT59" s="589"/>
      <c r="FU59" s="589"/>
      <c r="FV59" s="589"/>
      <c r="FW59" s="589"/>
      <c r="FX59" s="589"/>
      <c r="FY59" s="589"/>
      <c r="FZ59" s="589"/>
      <c r="GA59" s="589"/>
      <c r="GB59" s="589"/>
      <c r="GC59" s="589"/>
      <c r="GD59" s="589"/>
      <c r="GE59" s="589"/>
      <c r="GF59" s="589"/>
      <c r="GG59" s="589"/>
      <c r="GH59" s="589"/>
      <c r="GI59" s="589"/>
      <c r="GJ59" s="589"/>
      <c r="GK59" s="589"/>
      <c r="GL59" s="589"/>
      <c r="GM59" s="589"/>
      <c r="GN59" s="589"/>
      <c r="GO59" s="589"/>
      <c r="GP59" s="589"/>
      <c r="GQ59" s="589"/>
      <c r="GR59" s="589"/>
      <c r="GS59" s="589"/>
      <c r="GT59" s="589"/>
      <c r="GU59" s="589"/>
      <c r="GV59" s="589"/>
      <c r="GW59" s="589"/>
      <c r="GX59" s="589"/>
      <c r="GY59" s="589"/>
      <c r="GZ59" s="589"/>
      <c r="HA59" s="589"/>
      <c r="HB59" s="589"/>
      <c r="HC59" s="589"/>
      <c r="HD59" s="589"/>
      <c r="HE59" s="589"/>
      <c r="HF59" s="589"/>
      <c r="HG59" s="589"/>
      <c r="HH59" s="589"/>
      <c r="HI59" s="589"/>
      <c r="HJ59" s="589"/>
      <c r="HK59" s="589"/>
      <c r="HL59" s="589"/>
      <c r="HM59" s="589"/>
      <c r="HN59" s="589"/>
      <c r="HO59" s="589"/>
      <c r="HP59" s="589"/>
      <c r="HQ59" s="589"/>
      <c r="HR59" s="589"/>
      <c r="HS59" s="589"/>
      <c r="HT59" s="589"/>
      <c r="HU59" s="589"/>
      <c r="HV59" s="589"/>
      <c r="HW59" s="589"/>
      <c r="HX59" s="589"/>
      <c r="HY59" s="589"/>
      <c r="HZ59" s="589"/>
      <c r="IA59" s="589"/>
      <c r="IB59" s="589"/>
      <c r="IC59" s="589"/>
      <c r="ID59" s="589"/>
      <c r="IE59" s="589"/>
      <c r="IF59" s="589"/>
      <c r="IG59" s="589"/>
      <c r="IH59" s="589"/>
      <c r="II59" s="589"/>
      <c r="IJ59" s="589"/>
      <c r="IK59" s="589"/>
      <c r="IL59" s="589"/>
      <c r="IM59" s="589"/>
      <c r="IN59" s="589"/>
      <c r="IO59" s="589"/>
      <c r="IP59" s="589"/>
      <c r="IQ59" s="589"/>
      <c r="IR59" s="589"/>
      <c r="IS59" s="589"/>
      <c r="IT59" s="589"/>
      <c r="IU59" s="589"/>
      <c r="IV59" s="589"/>
    </row>
    <row r="60" spans="1:256" s="30" customFormat="1" ht="15">
      <c r="A60" s="589"/>
      <c r="B60" s="609"/>
      <c r="C60" s="609"/>
      <c r="D60" s="609"/>
      <c r="E60" s="609"/>
      <c r="F60" s="609"/>
      <c r="G60" s="609"/>
      <c r="H60" s="609"/>
      <c r="I60" s="609"/>
      <c r="J60" s="609"/>
      <c r="K60" s="609"/>
      <c r="L60" s="609"/>
      <c r="M60" s="609"/>
      <c r="N60" s="609"/>
      <c r="O60" s="609"/>
      <c r="P60" s="609"/>
      <c r="Q60" s="609"/>
      <c r="R60" s="609"/>
      <c r="S60" s="609"/>
      <c r="T60" s="609"/>
      <c r="U60" s="609"/>
      <c r="V60" s="609"/>
      <c r="W60" s="609"/>
      <c r="X60" s="609"/>
      <c r="Y60" s="609"/>
      <c r="Z60" s="609"/>
      <c r="AA60" s="609"/>
      <c r="AB60" s="609"/>
      <c r="AC60" s="609"/>
      <c r="AD60" s="609"/>
      <c r="AE60" s="609"/>
      <c r="AF60" s="609"/>
      <c r="AG60" s="609"/>
      <c r="AH60" s="609"/>
      <c r="AI60" s="609"/>
      <c r="AJ60" s="609"/>
      <c r="AK60" s="609"/>
      <c r="AL60" s="609"/>
      <c r="AM60" s="609"/>
      <c r="AN60" s="609"/>
      <c r="AO60" s="609"/>
      <c r="AP60" s="609"/>
      <c r="AQ60" s="609"/>
      <c r="AR60" s="609"/>
      <c r="AS60" s="609"/>
      <c r="AT60" s="609"/>
      <c r="AU60" s="609"/>
      <c r="AV60" s="609"/>
      <c r="AW60" s="609"/>
      <c r="AX60" s="609"/>
      <c r="AY60" s="609"/>
      <c r="AZ60" s="609"/>
      <c r="BA60" s="609"/>
      <c r="BB60" s="609"/>
      <c r="BC60" s="609"/>
      <c r="BD60" s="609"/>
      <c r="BE60" s="609"/>
      <c r="BF60" s="609"/>
      <c r="BG60" s="609"/>
      <c r="BH60" s="609"/>
      <c r="BI60" s="609"/>
      <c r="BJ60" s="609"/>
      <c r="BK60" s="609"/>
      <c r="BL60" s="609"/>
      <c r="BM60" s="609"/>
      <c r="BN60" s="609"/>
      <c r="BO60" s="609"/>
      <c r="BP60" s="609"/>
      <c r="BQ60" s="609"/>
      <c r="BR60" s="609"/>
      <c r="BS60" s="609"/>
      <c r="BT60" s="609"/>
      <c r="BU60" s="609"/>
      <c r="BV60" s="609"/>
      <c r="BW60" s="609"/>
      <c r="BX60" s="609"/>
      <c r="BY60" s="609"/>
      <c r="BZ60" s="609"/>
      <c r="CA60" s="609"/>
      <c r="CB60" s="609"/>
      <c r="CC60" s="609"/>
      <c r="CD60" s="609"/>
      <c r="CE60" s="610"/>
      <c r="CF60" s="610"/>
      <c r="CG60" s="610"/>
      <c r="CH60" s="610"/>
      <c r="CI60" s="610"/>
      <c r="CJ60" s="610"/>
      <c r="CK60" s="610"/>
      <c r="CL60" s="610"/>
      <c r="CM60" s="610"/>
      <c r="CN60" s="610"/>
      <c r="CO60" s="610"/>
      <c r="CP60" s="610"/>
      <c r="CQ60" s="609"/>
      <c r="CR60" s="609"/>
      <c r="CS60" s="609"/>
      <c r="CT60" s="609"/>
      <c r="CU60" s="609"/>
      <c r="CV60" s="609"/>
      <c r="CW60" s="609"/>
      <c r="CX60" s="170"/>
      <c r="CY60" s="170"/>
      <c r="CZ60" s="170"/>
      <c r="DA60" s="170"/>
      <c r="DB60" s="589"/>
      <c r="DC60" s="589"/>
      <c r="DD60" s="589"/>
      <c r="DE60" s="589"/>
      <c r="DF60" s="589"/>
      <c r="DG60" s="589"/>
      <c r="DH60" s="589"/>
      <c r="DI60" s="589"/>
      <c r="DJ60" s="589"/>
      <c r="DK60" s="589"/>
      <c r="DL60" s="589"/>
      <c r="DM60" s="589"/>
      <c r="DN60" s="589"/>
      <c r="DO60" s="589"/>
      <c r="DP60" s="589"/>
      <c r="DQ60" s="589"/>
      <c r="DR60" s="589"/>
      <c r="DS60" s="589"/>
      <c r="DT60" s="589"/>
      <c r="DU60" s="589"/>
      <c r="DV60" s="589"/>
      <c r="DW60" s="589"/>
      <c r="DX60" s="589"/>
      <c r="DY60" s="589"/>
      <c r="DZ60" s="589"/>
      <c r="EA60" s="589"/>
      <c r="EB60" s="589"/>
      <c r="EC60" s="589"/>
      <c r="ED60" s="589"/>
      <c r="EE60" s="589"/>
      <c r="EF60" s="589"/>
      <c r="EG60" s="589"/>
      <c r="EH60" s="589"/>
      <c r="EI60" s="589"/>
      <c r="EJ60" s="589"/>
      <c r="EK60" s="589"/>
      <c r="EL60" s="589"/>
      <c r="EM60" s="589"/>
      <c r="EN60" s="589"/>
      <c r="EO60" s="589"/>
      <c r="EP60" s="589"/>
      <c r="EQ60" s="589"/>
      <c r="ER60" s="589"/>
      <c r="ES60" s="589"/>
      <c r="ET60" s="589"/>
      <c r="EU60" s="589"/>
      <c r="EV60" s="589"/>
      <c r="EW60" s="589"/>
      <c r="EX60" s="589"/>
      <c r="EY60" s="589"/>
      <c r="EZ60" s="589"/>
      <c r="FA60" s="589"/>
      <c r="FB60" s="589"/>
      <c r="FC60" s="589"/>
      <c r="FD60" s="589"/>
      <c r="FE60" s="589"/>
      <c r="FF60" s="589"/>
      <c r="FG60" s="589"/>
      <c r="FH60" s="589"/>
      <c r="FI60" s="589"/>
      <c r="FJ60" s="589"/>
      <c r="FK60" s="589"/>
      <c r="FL60" s="589"/>
      <c r="FM60" s="589"/>
      <c r="FN60" s="589"/>
      <c r="FO60" s="589"/>
      <c r="FP60" s="589"/>
      <c r="FQ60" s="589"/>
      <c r="FR60" s="589"/>
      <c r="FS60" s="589"/>
      <c r="FT60" s="589"/>
      <c r="FU60" s="589"/>
      <c r="FV60" s="589"/>
      <c r="FW60" s="589"/>
      <c r="FX60" s="589"/>
      <c r="FY60" s="589"/>
      <c r="FZ60" s="589"/>
      <c r="GA60" s="589"/>
      <c r="GB60" s="589"/>
      <c r="GC60" s="589"/>
      <c r="GD60" s="589"/>
      <c r="GE60" s="589"/>
      <c r="GF60" s="589"/>
      <c r="GG60" s="589"/>
      <c r="GH60" s="589"/>
      <c r="GI60" s="589"/>
      <c r="GJ60" s="589"/>
      <c r="GK60" s="589"/>
      <c r="GL60" s="589"/>
      <c r="GM60" s="589"/>
      <c r="GN60" s="589"/>
      <c r="GO60" s="589"/>
      <c r="GP60" s="589"/>
      <c r="GQ60" s="589"/>
      <c r="GR60" s="589"/>
      <c r="GS60" s="589"/>
      <c r="GT60" s="589"/>
      <c r="GU60" s="589"/>
      <c r="GV60" s="589"/>
      <c r="GW60" s="589"/>
      <c r="GX60" s="589"/>
      <c r="GY60" s="589"/>
      <c r="GZ60" s="589"/>
      <c r="HA60" s="589"/>
      <c r="HB60" s="589"/>
      <c r="HC60" s="589"/>
      <c r="HD60" s="589"/>
      <c r="HE60" s="589"/>
      <c r="HF60" s="589"/>
      <c r="HG60" s="589"/>
      <c r="HH60" s="589"/>
      <c r="HI60" s="589"/>
      <c r="HJ60" s="589"/>
      <c r="HK60" s="589"/>
      <c r="HL60" s="589"/>
      <c r="HM60" s="589"/>
      <c r="HN60" s="589"/>
      <c r="HO60" s="589"/>
      <c r="HP60" s="589"/>
      <c r="HQ60" s="589"/>
      <c r="HR60" s="589"/>
      <c r="HS60" s="589"/>
      <c r="HT60" s="589"/>
      <c r="HU60" s="589"/>
      <c r="HV60" s="589"/>
      <c r="HW60" s="589"/>
      <c r="HX60" s="589"/>
      <c r="HY60" s="589"/>
      <c r="HZ60" s="589"/>
      <c r="IA60" s="589"/>
      <c r="IB60" s="589"/>
      <c r="IC60" s="589"/>
      <c r="ID60" s="589"/>
      <c r="IE60" s="589"/>
      <c r="IF60" s="589"/>
      <c r="IG60" s="589"/>
      <c r="IH60" s="589"/>
      <c r="II60" s="589"/>
      <c r="IJ60" s="589"/>
      <c r="IK60" s="589"/>
      <c r="IL60" s="589"/>
      <c r="IM60" s="589"/>
      <c r="IN60" s="589"/>
      <c r="IO60" s="589"/>
      <c r="IP60" s="589"/>
      <c r="IQ60" s="589"/>
      <c r="IR60" s="589"/>
      <c r="IS60" s="589"/>
      <c r="IT60" s="589"/>
      <c r="IU60" s="589"/>
      <c r="IV60" s="589"/>
    </row>
    <row r="61" spans="1:256" s="30" customFormat="1" ht="15">
      <c r="A61" s="589"/>
      <c r="B61" s="609"/>
      <c r="C61" s="609"/>
      <c r="D61" s="609"/>
      <c r="E61" s="609"/>
      <c r="F61" s="609"/>
      <c r="G61" s="609"/>
      <c r="H61" s="609"/>
      <c r="I61" s="609"/>
      <c r="J61" s="609"/>
      <c r="K61" s="609"/>
      <c r="L61" s="609"/>
      <c r="M61" s="609"/>
      <c r="N61" s="609"/>
      <c r="O61" s="609"/>
      <c r="P61" s="609"/>
      <c r="Q61" s="609"/>
      <c r="R61" s="609"/>
      <c r="S61" s="609"/>
      <c r="T61" s="609"/>
      <c r="U61" s="609"/>
      <c r="V61" s="609"/>
      <c r="W61" s="609"/>
      <c r="X61" s="609"/>
      <c r="Y61" s="609"/>
      <c r="Z61" s="609"/>
      <c r="AA61" s="609"/>
      <c r="AB61" s="609"/>
      <c r="AC61" s="609"/>
      <c r="AD61" s="609"/>
      <c r="AE61" s="609"/>
      <c r="AF61" s="609"/>
      <c r="AG61" s="609"/>
      <c r="AH61" s="609"/>
      <c r="AI61" s="609"/>
      <c r="AJ61" s="609"/>
      <c r="AK61" s="609"/>
      <c r="AL61" s="609"/>
      <c r="AM61" s="609"/>
      <c r="AN61" s="609"/>
      <c r="AO61" s="609"/>
      <c r="AP61" s="609"/>
      <c r="AQ61" s="609"/>
      <c r="AR61" s="609"/>
      <c r="AS61" s="609"/>
      <c r="AT61" s="609"/>
      <c r="AU61" s="609"/>
      <c r="AV61" s="609"/>
      <c r="AW61" s="609"/>
      <c r="AX61" s="609"/>
      <c r="AY61" s="609"/>
      <c r="AZ61" s="609"/>
      <c r="BA61" s="609"/>
      <c r="BB61" s="609"/>
      <c r="BC61" s="609"/>
      <c r="BD61" s="609"/>
      <c r="BE61" s="609"/>
      <c r="BF61" s="609"/>
      <c r="BG61" s="609"/>
      <c r="BH61" s="609"/>
      <c r="BI61" s="609"/>
      <c r="BJ61" s="609"/>
      <c r="BK61" s="609"/>
      <c r="BL61" s="1212"/>
      <c r="BM61" s="1212"/>
      <c r="BN61" s="1212"/>
      <c r="BO61" s="1212"/>
      <c r="BP61" s="1212"/>
      <c r="BQ61" s="1212"/>
      <c r="BR61" s="1212"/>
      <c r="BS61" s="1212"/>
      <c r="BT61" s="1212"/>
      <c r="BU61" s="1212"/>
      <c r="BV61" s="1212"/>
      <c r="BW61" s="1212"/>
      <c r="BX61" s="1212"/>
      <c r="BY61" s="1212"/>
      <c r="BZ61" s="1212"/>
      <c r="CA61" s="1212"/>
      <c r="CB61" s="1212"/>
      <c r="CC61" s="1212"/>
      <c r="CD61" s="1212"/>
      <c r="CE61" s="1212"/>
      <c r="CF61" s="1212"/>
      <c r="CG61" s="1212"/>
      <c r="CH61" s="1212"/>
      <c r="CI61" s="586"/>
      <c r="CJ61" s="586"/>
      <c r="CK61" s="586"/>
      <c r="CL61" s="1202"/>
      <c r="CM61" s="1202"/>
      <c r="CN61" s="1202"/>
      <c r="CO61" s="1202"/>
      <c r="CP61" s="1202"/>
      <c r="CQ61" s="1202"/>
      <c r="CR61" s="1202"/>
      <c r="CS61" s="1202"/>
      <c r="CT61" s="1202"/>
      <c r="CU61" s="1202"/>
      <c r="CV61" s="1202"/>
      <c r="CW61" s="1202"/>
      <c r="CX61" s="170"/>
      <c r="CY61" s="170"/>
      <c r="CZ61" s="170"/>
      <c r="DA61" s="170"/>
      <c r="DB61" s="589"/>
      <c r="DC61" s="589"/>
      <c r="DD61" s="589"/>
      <c r="DE61" s="589"/>
      <c r="DF61" s="589"/>
      <c r="DG61" s="589"/>
      <c r="DH61" s="589"/>
      <c r="DI61" s="589"/>
      <c r="DJ61" s="589"/>
      <c r="DK61" s="589"/>
      <c r="DL61" s="589"/>
      <c r="DM61" s="589"/>
      <c r="DN61" s="589"/>
      <c r="DO61" s="589"/>
      <c r="DP61" s="589"/>
      <c r="DQ61" s="589"/>
      <c r="DR61" s="589"/>
      <c r="DS61" s="589"/>
      <c r="DT61" s="589"/>
      <c r="DU61" s="589"/>
      <c r="DV61" s="589"/>
      <c r="DW61" s="589"/>
      <c r="DX61" s="589"/>
      <c r="DY61" s="589"/>
      <c r="DZ61" s="589"/>
      <c r="EA61" s="589"/>
      <c r="EB61" s="589"/>
      <c r="EC61" s="589"/>
      <c r="ED61" s="589"/>
      <c r="EE61" s="589"/>
      <c r="EF61" s="589"/>
      <c r="EG61" s="589"/>
      <c r="EH61" s="589"/>
      <c r="EI61" s="589"/>
      <c r="EJ61" s="589"/>
      <c r="EK61" s="589"/>
      <c r="EL61" s="589"/>
      <c r="EM61" s="589"/>
      <c r="EN61" s="589"/>
      <c r="EO61" s="589"/>
      <c r="EP61" s="589"/>
      <c r="EQ61" s="589"/>
      <c r="ER61" s="589"/>
      <c r="ES61" s="589"/>
      <c r="ET61" s="589"/>
      <c r="EU61" s="589"/>
      <c r="EV61" s="589"/>
      <c r="EW61" s="589"/>
      <c r="EX61" s="589"/>
      <c r="EY61" s="589"/>
      <c r="EZ61" s="589"/>
      <c r="FA61" s="589"/>
      <c r="FB61" s="589"/>
      <c r="FC61" s="589"/>
      <c r="FD61" s="589"/>
      <c r="FE61" s="589"/>
      <c r="FF61" s="589"/>
      <c r="FG61" s="589"/>
      <c r="FH61" s="589"/>
      <c r="FI61" s="589"/>
      <c r="FJ61" s="589"/>
      <c r="FK61" s="589"/>
      <c r="FL61" s="589"/>
      <c r="FM61" s="589"/>
      <c r="FN61" s="589"/>
      <c r="FO61" s="589"/>
      <c r="FP61" s="589"/>
      <c r="FQ61" s="589"/>
      <c r="FR61" s="589"/>
      <c r="FS61" s="589"/>
      <c r="FT61" s="589"/>
      <c r="FU61" s="589"/>
      <c r="FV61" s="589"/>
      <c r="FW61" s="589"/>
      <c r="FX61" s="589"/>
      <c r="FY61" s="589"/>
      <c r="FZ61" s="589"/>
      <c r="GA61" s="589"/>
      <c r="GB61" s="589"/>
      <c r="GC61" s="589"/>
      <c r="GD61" s="589"/>
      <c r="GE61" s="589"/>
      <c r="GF61" s="589"/>
      <c r="GG61" s="589"/>
      <c r="GH61" s="589"/>
      <c r="GI61" s="589"/>
      <c r="GJ61" s="589"/>
      <c r="GK61" s="589"/>
      <c r="GL61" s="589"/>
      <c r="GM61" s="589"/>
      <c r="GN61" s="589"/>
      <c r="GO61" s="589"/>
      <c r="GP61" s="589"/>
      <c r="GQ61" s="589"/>
      <c r="GR61" s="589"/>
      <c r="GS61" s="589"/>
      <c r="GT61" s="589"/>
      <c r="GU61" s="589"/>
      <c r="GV61" s="589"/>
      <c r="GW61" s="589"/>
      <c r="GX61" s="589"/>
      <c r="GY61" s="589"/>
      <c r="GZ61" s="589"/>
      <c r="HA61" s="589"/>
      <c r="HB61" s="589"/>
      <c r="HC61" s="589"/>
      <c r="HD61" s="589"/>
      <c r="HE61" s="589"/>
      <c r="HF61" s="589"/>
      <c r="HG61" s="589"/>
      <c r="HH61" s="589"/>
      <c r="HI61" s="589"/>
      <c r="HJ61" s="589"/>
      <c r="HK61" s="589"/>
      <c r="HL61" s="589"/>
      <c r="HM61" s="589"/>
      <c r="HN61" s="589"/>
      <c r="HO61" s="589"/>
      <c r="HP61" s="589"/>
      <c r="HQ61" s="589"/>
      <c r="HR61" s="589"/>
      <c r="HS61" s="589"/>
      <c r="HT61" s="589"/>
      <c r="HU61" s="589"/>
      <c r="HV61" s="589"/>
      <c r="HW61" s="589"/>
      <c r="HX61" s="589"/>
      <c r="HY61" s="589"/>
      <c r="HZ61" s="589"/>
      <c r="IA61" s="589"/>
      <c r="IB61" s="589"/>
      <c r="IC61" s="589"/>
      <c r="ID61" s="589"/>
      <c r="IE61" s="589"/>
      <c r="IF61" s="589"/>
      <c r="IG61" s="589"/>
      <c r="IH61" s="589"/>
      <c r="II61" s="589"/>
      <c r="IJ61" s="589"/>
      <c r="IK61" s="589"/>
      <c r="IL61" s="589"/>
      <c r="IM61" s="589"/>
      <c r="IN61" s="589"/>
      <c r="IO61" s="589"/>
      <c r="IP61" s="589"/>
      <c r="IQ61" s="589"/>
      <c r="IR61" s="589"/>
      <c r="IS61" s="589"/>
      <c r="IT61" s="589"/>
      <c r="IU61" s="589"/>
      <c r="IV61" s="589"/>
    </row>
    <row r="62" spans="1:256" s="30" customFormat="1" ht="15">
      <c r="A62" s="589"/>
      <c r="B62" s="609"/>
      <c r="C62" s="609"/>
      <c r="D62" s="609"/>
      <c r="E62" s="609"/>
      <c r="F62" s="609"/>
      <c r="G62" s="609"/>
      <c r="H62" s="609"/>
      <c r="I62" s="609"/>
      <c r="J62" s="609"/>
      <c r="K62" s="609"/>
      <c r="L62" s="609"/>
      <c r="M62" s="609"/>
      <c r="N62" s="609"/>
      <c r="O62" s="609"/>
      <c r="P62" s="609"/>
      <c r="Q62" s="609"/>
      <c r="R62" s="609"/>
      <c r="S62" s="609"/>
      <c r="T62" s="609"/>
      <c r="U62" s="609"/>
      <c r="V62" s="609"/>
      <c r="W62" s="609"/>
      <c r="X62" s="609"/>
      <c r="Y62" s="609"/>
      <c r="Z62" s="609"/>
      <c r="AA62" s="609"/>
      <c r="AB62" s="609"/>
      <c r="AC62" s="609"/>
      <c r="AD62" s="609"/>
      <c r="AE62" s="609"/>
      <c r="AF62" s="609"/>
      <c r="AG62" s="609"/>
      <c r="AH62" s="609"/>
      <c r="AI62" s="609"/>
      <c r="AJ62" s="609"/>
      <c r="AK62" s="609"/>
      <c r="AL62" s="609"/>
      <c r="AM62" s="609"/>
      <c r="AN62" s="609"/>
      <c r="AO62" s="609"/>
      <c r="AP62" s="609"/>
      <c r="AQ62" s="609"/>
      <c r="AR62" s="609"/>
      <c r="AS62" s="609"/>
      <c r="AT62" s="609"/>
      <c r="AU62" s="609"/>
      <c r="AV62" s="609"/>
      <c r="AW62" s="609"/>
      <c r="AX62" s="609"/>
      <c r="AY62" s="609"/>
      <c r="AZ62" s="609"/>
      <c r="BA62" s="609"/>
      <c r="BB62" s="609"/>
      <c r="BC62" s="609"/>
      <c r="BD62" s="609"/>
      <c r="BE62" s="609"/>
      <c r="BF62" s="609"/>
      <c r="BG62" s="609"/>
      <c r="BH62" s="609"/>
      <c r="BI62" s="609"/>
      <c r="BJ62" s="609"/>
      <c r="BK62" s="609"/>
      <c r="BL62" s="1212"/>
      <c r="BM62" s="1212"/>
      <c r="BN62" s="1212"/>
      <c r="BO62" s="1212"/>
      <c r="BP62" s="1212"/>
      <c r="BQ62" s="1212"/>
      <c r="BR62" s="1212"/>
      <c r="BS62" s="1212"/>
      <c r="BT62" s="1212"/>
      <c r="BU62" s="1212"/>
      <c r="BV62" s="1212"/>
      <c r="BW62" s="1212"/>
      <c r="BX62" s="1212"/>
      <c r="BY62" s="1212"/>
      <c r="BZ62" s="1212"/>
      <c r="CA62" s="1212"/>
      <c r="CB62" s="1212"/>
      <c r="CC62" s="1212"/>
      <c r="CD62" s="1212"/>
      <c r="CE62" s="1212"/>
      <c r="CF62" s="1212"/>
      <c r="CG62" s="1212"/>
      <c r="CH62" s="1212"/>
      <c r="CI62" s="586"/>
      <c r="CJ62" s="586"/>
      <c r="CK62" s="586"/>
      <c r="CL62" s="1208"/>
      <c r="CM62" s="1208"/>
      <c r="CN62" s="1208"/>
      <c r="CO62" s="1208"/>
      <c r="CP62" s="1208"/>
      <c r="CQ62" s="1208"/>
      <c r="CR62" s="1208"/>
      <c r="CS62" s="1208"/>
      <c r="CT62" s="1208"/>
      <c r="CU62" s="1208"/>
      <c r="CV62" s="1208"/>
      <c r="CW62" s="1208"/>
      <c r="CX62" s="170"/>
      <c r="CY62" s="170"/>
      <c r="CZ62" s="170"/>
      <c r="DA62" s="170"/>
      <c r="DB62" s="589"/>
      <c r="DC62" s="589"/>
      <c r="DD62" s="589"/>
      <c r="DE62" s="589"/>
      <c r="DF62" s="589"/>
      <c r="DG62" s="589"/>
      <c r="DH62" s="589"/>
      <c r="DI62" s="589"/>
      <c r="DJ62" s="589"/>
      <c r="DK62" s="589"/>
      <c r="DL62" s="589"/>
      <c r="DM62" s="589"/>
      <c r="DN62" s="589"/>
      <c r="DO62" s="589"/>
      <c r="DP62" s="589"/>
      <c r="DQ62" s="589"/>
      <c r="DR62" s="589"/>
      <c r="DS62" s="589"/>
      <c r="DT62" s="589"/>
      <c r="DU62" s="589"/>
      <c r="DV62" s="589"/>
      <c r="DW62" s="589"/>
      <c r="DX62" s="589"/>
      <c r="DY62" s="589"/>
      <c r="DZ62" s="589"/>
      <c r="EA62" s="589"/>
      <c r="EB62" s="589"/>
      <c r="EC62" s="589"/>
      <c r="ED62" s="589"/>
      <c r="EE62" s="589"/>
      <c r="EF62" s="589"/>
      <c r="EG62" s="589"/>
      <c r="EH62" s="589"/>
      <c r="EI62" s="589"/>
      <c r="EJ62" s="589"/>
      <c r="EK62" s="589"/>
      <c r="EL62" s="589"/>
      <c r="EM62" s="589"/>
      <c r="EN62" s="589"/>
      <c r="EO62" s="589"/>
      <c r="EP62" s="589"/>
      <c r="EQ62" s="589"/>
      <c r="ER62" s="589"/>
      <c r="ES62" s="589"/>
      <c r="ET62" s="589"/>
      <c r="EU62" s="589"/>
      <c r="EV62" s="589"/>
      <c r="EW62" s="589"/>
      <c r="EX62" s="589"/>
      <c r="EY62" s="589"/>
      <c r="EZ62" s="589"/>
      <c r="FA62" s="589"/>
      <c r="FB62" s="589"/>
      <c r="FC62" s="589"/>
      <c r="FD62" s="589"/>
      <c r="FE62" s="589"/>
      <c r="FF62" s="589"/>
      <c r="FG62" s="589"/>
      <c r="FH62" s="589"/>
      <c r="FI62" s="589"/>
      <c r="FJ62" s="589"/>
      <c r="FK62" s="589"/>
      <c r="FL62" s="589"/>
      <c r="FM62" s="589"/>
      <c r="FN62" s="589"/>
      <c r="FO62" s="589"/>
      <c r="FP62" s="589"/>
      <c r="FQ62" s="589"/>
      <c r="FR62" s="589"/>
      <c r="FS62" s="589"/>
      <c r="FT62" s="589"/>
      <c r="FU62" s="589"/>
      <c r="FV62" s="589"/>
      <c r="FW62" s="589"/>
      <c r="FX62" s="589"/>
      <c r="FY62" s="589"/>
      <c r="FZ62" s="589"/>
      <c r="GA62" s="589"/>
      <c r="GB62" s="589"/>
      <c r="GC62" s="589"/>
      <c r="GD62" s="589"/>
      <c r="GE62" s="589"/>
      <c r="GF62" s="589"/>
      <c r="GG62" s="589"/>
      <c r="GH62" s="589"/>
      <c r="GI62" s="589"/>
      <c r="GJ62" s="589"/>
      <c r="GK62" s="589"/>
      <c r="GL62" s="589"/>
      <c r="GM62" s="589"/>
      <c r="GN62" s="589"/>
      <c r="GO62" s="589"/>
      <c r="GP62" s="589"/>
      <c r="GQ62" s="589"/>
      <c r="GR62" s="589"/>
      <c r="GS62" s="589"/>
      <c r="GT62" s="589"/>
      <c r="GU62" s="589"/>
      <c r="GV62" s="589"/>
      <c r="GW62" s="589"/>
      <c r="GX62" s="589"/>
      <c r="GY62" s="589"/>
      <c r="GZ62" s="589"/>
      <c r="HA62" s="589"/>
      <c r="HB62" s="589"/>
      <c r="HC62" s="589"/>
      <c r="HD62" s="589"/>
      <c r="HE62" s="589"/>
      <c r="HF62" s="589"/>
      <c r="HG62" s="589"/>
      <c r="HH62" s="589"/>
      <c r="HI62" s="589"/>
      <c r="HJ62" s="589"/>
      <c r="HK62" s="589"/>
      <c r="HL62" s="589"/>
      <c r="HM62" s="589"/>
      <c r="HN62" s="589"/>
      <c r="HO62" s="589"/>
      <c r="HP62" s="589"/>
      <c r="HQ62" s="589"/>
      <c r="HR62" s="589"/>
      <c r="HS62" s="589"/>
      <c r="HT62" s="589"/>
      <c r="HU62" s="589"/>
      <c r="HV62" s="589"/>
      <c r="HW62" s="589"/>
      <c r="HX62" s="589"/>
      <c r="HY62" s="589"/>
      <c r="HZ62" s="589"/>
      <c r="IA62" s="589"/>
      <c r="IB62" s="589"/>
      <c r="IC62" s="589"/>
      <c r="ID62" s="589"/>
      <c r="IE62" s="589"/>
      <c r="IF62" s="589"/>
      <c r="IG62" s="589"/>
      <c r="IH62" s="589"/>
      <c r="II62" s="589"/>
      <c r="IJ62" s="589"/>
      <c r="IK62" s="589"/>
      <c r="IL62" s="589"/>
      <c r="IM62" s="589"/>
      <c r="IN62" s="589"/>
      <c r="IO62" s="589"/>
      <c r="IP62" s="589"/>
      <c r="IQ62" s="589"/>
      <c r="IR62" s="589"/>
      <c r="IS62" s="589"/>
      <c r="IT62" s="589"/>
      <c r="IU62" s="589"/>
      <c r="IV62" s="589"/>
    </row>
    <row r="63" spans="1:256" s="30" customFormat="1" ht="15">
      <c r="A63" s="589"/>
      <c r="B63" s="609"/>
      <c r="C63" s="609"/>
      <c r="D63" s="609"/>
      <c r="E63" s="609"/>
      <c r="F63" s="609"/>
      <c r="G63" s="609"/>
      <c r="H63" s="609"/>
      <c r="I63" s="609"/>
      <c r="J63" s="609"/>
      <c r="K63" s="609"/>
      <c r="L63" s="609"/>
      <c r="M63" s="609"/>
      <c r="N63" s="609"/>
      <c r="O63" s="609"/>
      <c r="P63" s="609"/>
      <c r="Q63" s="609"/>
      <c r="R63" s="609"/>
      <c r="S63" s="609"/>
      <c r="T63" s="609"/>
      <c r="U63" s="609"/>
      <c r="V63" s="609"/>
      <c r="W63" s="609"/>
      <c r="X63" s="609"/>
      <c r="Y63" s="609"/>
      <c r="Z63" s="609"/>
      <c r="AA63" s="609"/>
      <c r="AB63" s="609"/>
      <c r="AC63" s="609"/>
      <c r="AD63" s="609"/>
      <c r="AE63" s="609"/>
      <c r="AF63" s="609"/>
      <c r="AG63" s="609"/>
      <c r="AH63" s="609"/>
      <c r="AI63" s="609"/>
      <c r="AJ63" s="609"/>
      <c r="AK63" s="609"/>
      <c r="AL63" s="609"/>
      <c r="AM63" s="609"/>
      <c r="AN63" s="609"/>
      <c r="AO63" s="609"/>
      <c r="AP63" s="609"/>
      <c r="AQ63" s="609"/>
      <c r="AR63" s="609"/>
      <c r="AS63" s="609"/>
      <c r="AT63" s="609"/>
      <c r="AU63" s="609"/>
      <c r="AV63" s="609"/>
      <c r="AW63" s="609"/>
      <c r="AX63" s="609"/>
      <c r="AY63" s="609"/>
      <c r="AZ63" s="609"/>
      <c r="BA63" s="609"/>
      <c r="BB63" s="609"/>
      <c r="BC63" s="609"/>
      <c r="BD63" s="609"/>
      <c r="BE63" s="609"/>
      <c r="BF63" s="609"/>
      <c r="BG63" s="609"/>
      <c r="BH63" s="609"/>
      <c r="BI63" s="609"/>
      <c r="BJ63" s="609"/>
      <c r="BK63" s="609"/>
      <c r="BL63" s="609"/>
      <c r="BM63" s="609"/>
      <c r="BN63" s="609"/>
      <c r="BO63" s="609"/>
      <c r="BP63" s="609"/>
      <c r="BQ63" s="609"/>
      <c r="BR63" s="609"/>
      <c r="BS63" s="609"/>
      <c r="BT63" s="609"/>
      <c r="BU63" s="609"/>
      <c r="BV63" s="609"/>
      <c r="BW63" s="609"/>
      <c r="BX63" s="609"/>
      <c r="BY63" s="609"/>
      <c r="BZ63" s="609"/>
      <c r="CA63" s="609"/>
      <c r="CB63" s="609"/>
      <c r="CC63" s="609"/>
      <c r="CD63" s="609"/>
      <c r="CE63" s="610"/>
      <c r="CF63" s="610"/>
      <c r="CG63" s="610"/>
      <c r="CH63" s="610"/>
      <c r="CI63" s="610"/>
      <c r="CJ63" s="610"/>
      <c r="CK63" s="610"/>
      <c r="CL63" s="610"/>
      <c r="CM63" s="610"/>
      <c r="CN63" s="610"/>
      <c r="CO63" s="610"/>
      <c r="CP63" s="610"/>
      <c r="CQ63" s="609"/>
      <c r="CR63" s="609"/>
      <c r="CS63" s="609"/>
      <c r="CT63" s="609"/>
      <c r="CU63" s="609"/>
      <c r="CV63" s="609"/>
      <c r="CW63" s="609"/>
      <c r="CX63" s="170"/>
      <c r="CY63" s="170"/>
      <c r="CZ63" s="170"/>
      <c r="DA63" s="170"/>
      <c r="DB63" s="589"/>
      <c r="DC63" s="589"/>
      <c r="DD63" s="589"/>
      <c r="DE63" s="589"/>
      <c r="DF63" s="589"/>
      <c r="DG63" s="589"/>
      <c r="DH63" s="589"/>
      <c r="DI63" s="589"/>
      <c r="DJ63" s="589"/>
      <c r="DK63" s="589"/>
      <c r="DL63" s="589"/>
      <c r="DM63" s="589"/>
      <c r="DN63" s="589"/>
      <c r="DO63" s="589"/>
      <c r="DP63" s="589"/>
      <c r="DQ63" s="589"/>
      <c r="DR63" s="589"/>
      <c r="DS63" s="589"/>
      <c r="DT63" s="589"/>
      <c r="DU63" s="589"/>
      <c r="DV63" s="589"/>
      <c r="DW63" s="589"/>
      <c r="DX63" s="589"/>
      <c r="DY63" s="589"/>
      <c r="DZ63" s="589"/>
      <c r="EA63" s="589"/>
      <c r="EB63" s="589"/>
      <c r="EC63" s="589"/>
      <c r="ED63" s="589"/>
      <c r="EE63" s="589"/>
      <c r="EF63" s="589"/>
      <c r="EG63" s="589"/>
      <c r="EH63" s="589"/>
      <c r="EI63" s="589"/>
      <c r="EJ63" s="589"/>
      <c r="EK63" s="589"/>
      <c r="EL63" s="589"/>
      <c r="EM63" s="589"/>
      <c r="EN63" s="589"/>
      <c r="EO63" s="589"/>
      <c r="EP63" s="589"/>
      <c r="EQ63" s="589"/>
      <c r="ER63" s="589"/>
      <c r="ES63" s="589"/>
      <c r="ET63" s="589"/>
      <c r="EU63" s="589"/>
      <c r="EV63" s="589"/>
      <c r="EW63" s="589"/>
      <c r="EX63" s="589"/>
      <c r="EY63" s="589"/>
      <c r="EZ63" s="589"/>
      <c r="FA63" s="589"/>
      <c r="FB63" s="589"/>
      <c r="FC63" s="589"/>
      <c r="FD63" s="589"/>
      <c r="FE63" s="589"/>
      <c r="FF63" s="589"/>
      <c r="FG63" s="589"/>
      <c r="FH63" s="589"/>
      <c r="FI63" s="589"/>
      <c r="FJ63" s="589"/>
      <c r="FK63" s="589"/>
      <c r="FL63" s="589"/>
      <c r="FM63" s="589"/>
      <c r="FN63" s="589"/>
      <c r="FO63" s="589"/>
      <c r="FP63" s="589"/>
      <c r="FQ63" s="589"/>
      <c r="FR63" s="589"/>
      <c r="FS63" s="589"/>
      <c r="FT63" s="589"/>
      <c r="FU63" s="589"/>
      <c r="FV63" s="589"/>
      <c r="FW63" s="589"/>
      <c r="FX63" s="589"/>
      <c r="FY63" s="589"/>
      <c r="FZ63" s="589"/>
      <c r="GA63" s="589"/>
      <c r="GB63" s="589"/>
      <c r="GC63" s="589"/>
      <c r="GD63" s="589"/>
      <c r="GE63" s="589"/>
      <c r="GF63" s="589"/>
      <c r="GG63" s="589"/>
      <c r="GH63" s="589"/>
      <c r="GI63" s="589"/>
      <c r="GJ63" s="589"/>
      <c r="GK63" s="589"/>
      <c r="GL63" s="589"/>
      <c r="GM63" s="589"/>
      <c r="GN63" s="589"/>
      <c r="GO63" s="589"/>
      <c r="GP63" s="589"/>
      <c r="GQ63" s="589"/>
      <c r="GR63" s="589"/>
      <c r="GS63" s="589"/>
      <c r="GT63" s="589"/>
      <c r="GU63" s="589"/>
      <c r="GV63" s="589"/>
      <c r="GW63" s="589"/>
      <c r="GX63" s="589"/>
      <c r="GY63" s="589"/>
      <c r="GZ63" s="589"/>
      <c r="HA63" s="589"/>
      <c r="HB63" s="589"/>
      <c r="HC63" s="589"/>
      <c r="HD63" s="589"/>
      <c r="HE63" s="589"/>
      <c r="HF63" s="589"/>
      <c r="HG63" s="589"/>
      <c r="HH63" s="589"/>
      <c r="HI63" s="589"/>
      <c r="HJ63" s="589"/>
      <c r="HK63" s="589"/>
      <c r="HL63" s="589"/>
      <c r="HM63" s="589"/>
      <c r="HN63" s="589"/>
      <c r="HO63" s="589"/>
      <c r="HP63" s="589"/>
      <c r="HQ63" s="589"/>
      <c r="HR63" s="589"/>
      <c r="HS63" s="589"/>
      <c r="HT63" s="589"/>
      <c r="HU63" s="589"/>
      <c r="HV63" s="589"/>
      <c r="HW63" s="589"/>
      <c r="HX63" s="589"/>
      <c r="HY63" s="589"/>
      <c r="HZ63" s="589"/>
      <c r="IA63" s="589"/>
      <c r="IB63" s="589"/>
      <c r="IC63" s="589"/>
      <c r="ID63" s="589"/>
      <c r="IE63" s="589"/>
      <c r="IF63" s="589"/>
      <c r="IG63" s="589"/>
      <c r="IH63" s="589"/>
      <c r="II63" s="589"/>
      <c r="IJ63" s="589"/>
      <c r="IK63" s="589"/>
      <c r="IL63" s="589"/>
      <c r="IM63" s="589"/>
      <c r="IN63" s="589"/>
      <c r="IO63" s="589"/>
      <c r="IP63" s="589"/>
      <c r="IQ63" s="589"/>
      <c r="IR63" s="589"/>
      <c r="IS63" s="589"/>
      <c r="IT63" s="589"/>
      <c r="IU63" s="589"/>
      <c r="IV63" s="589"/>
    </row>
    <row r="64" spans="1:256" s="30" customFormat="1" ht="15">
      <c r="A64" s="589"/>
      <c r="B64" s="1213"/>
      <c r="C64" s="1213"/>
      <c r="D64" s="1213"/>
      <c r="E64" s="1213"/>
      <c r="F64" s="1213"/>
      <c r="G64" s="1213"/>
      <c r="H64" s="1213"/>
      <c r="I64" s="1213"/>
      <c r="J64" s="1213"/>
      <c r="K64" s="1213"/>
      <c r="L64" s="1213"/>
      <c r="M64" s="1213"/>
      <c r="N64" s="1213"/>
      <c r="O64" s="1213"/>
      <c r="P64" s="1213"/>
      <c r="Q64" s="1213"/>
      <c r="R64" s="1213"/>
      <c r="S64" s="1213"/>
      <c r="T64" s="1213"/>
      <c r="U64" s="1213"/>
      <c r="V64" s="1213"/>
      <c r="W64" s="1213"/>
      <c r="X64" s="1213"/>
      <c r="Y64" s="1213"/>
      <c r="Z64" s="1213"/>
      <c r="AA64" s="1213"/>
      <c r="AB64" s="1213"/>
      <c r="AC64" s="1213"/>
      <c r="AD64" s="1213"/>
      <c r="AE64" s="1213"/>
      <c r="AF64" s="1213"/>
      <c r="AG64" s="1213"/>
      <c r="AH64" s="1213"/>
      <c r="AI64" s="1213"/>
      <c r="AJ64" s="1213"/>
      <c r="AK64" s="1213"/>
      <c r="AL64" s="1213"/>
      <c r="AM64" s="1213"/>
      <c r="AN64" s="1213"/>
      <c r="AO64" s="1213"/>
      <c r="AP64" s="1213"/>
      <c r="AQ64" s="1213"/>
      <c r="AR64" s="1213"/>
      <c r="AS64" s="1213"/>
      <c r="AT64" s="1213"/>
      <c r="AU64" s="1213"/>
      <c r="AV64" s="1213"/>
      <c r="AW64" s="1213"/>
      <c r="AX64" s="1213"/>
      <c r="AY64" s="1213"/>
      <c r="AZ64" s="1213"/>
      <c r="BA64" s="1213"/>
      <c r="BB64" s="1213"/>
      <c r="BC64" s="1213"/>
      <c r="BD64" s="1213"/>
      <c r="BE64" s="1213"/>
      <c r="BF64" s="1213"/>
      <c r="BG64" s="1213"/>
      <c r="BH64" s="1213"/>
      <c r="BI64" s="1213"/>
      <c r="BJ64" s="1213"/>
      <c r="BK64" s="611"/>
      <c r="BL64" s="611"/>
      <c r="BM64" s="611"/>
      <c r="BN64" s="611"/>
      <c r="BO64" s="611"/>
      <c r="BP64" s="611"/>
      <c r="BQ64" s="611"/>
      <c r="BR64" s="611"/>
      <c r="BS64" s="611"/>
      <c r="BT64" s="611"/>
      <c r="BU64" s="611"/>
      <c r="BV64" s="611"/>
      <c r="BW64" s="611"/>
      <c r="BX64" s="611"/>
      <c r="BY64" s="611"/>
      <c r="BZ64" s="611"/>
      <c r="CA64" s="611"/>
      <c r="CB64" s="611"/>
      <c r="CC64" s="611"/>
      <c r="CD64" s="612"/>
      <c r="CE64" s="613"/>
      <c r="CF64" s="613"/>
      <c r="CG64" s="613"/>
      <c r="CH64" s="613"/>
      <c r="CI64" s="613"/>
      <c r="CJ64" s="613"/>
      <c r="CK64" s="613"/>
      <c r="CL64" s="613"/>
      <c r="CM64" s="613"/>
      <c r="CN64" s="613"/>
      <c r="CO64" s="613"/>
      <c r="CP64" s="613"/>
      <c r="CQ64" s="609"/>
      <c r="CR64" s="609"/>
      <c r="CS64" s="609"/>
      <c r="CT64" s="609"/>
      <c r="CU64" s="609"/>
      <c r="CV64" s="609"/>
      <c r="CW64" s="609"/>
      <c r="CX64" s="170"/>
      <c r="CY64" s="170"/>
      <c r="CZ64" s="170"/>
      <c r="DA64" s="170"/>
      <c r="DB64" s="589"/>
      <c r="DC64" s="589"/>
      <c r="DD64" s="589"/>
      <c r="DE64" s="589"/>
      <c r="DF64" s="589"/>
      <c r="DG64" s="589"/>
      <c r="DH64" s="589"/>
      <c r="DI64" s="589"/>
      <c r="DJ64" s="589"/>
      <c r="DK64" s="589"/>
      <c r="DL64" s="589"/>
      <c r="DM64" s="589"/>
      <c r="DN64" s="589"/>
      <c r="DO64" s="589"/>
      <c r="DP64" s="589"/>
      <c r="DQ64" s="589"/>
      <c r="DR64" s="589"/>
      <c r="DS64" s="589"/>
      <c r="DT64" s="589"/>
      <c r="DU64" s="589"/>
      <c r="DV64" s="589"/>
      <c r="DW64" s="589"/>
      <c r="DX64" s="589"/>
      <c r="DY64" s="589"/>
      <c r="DZ64" s="589"/>
      <c r="EA64" s="589"/>
      <c r="EB64" s="589"/>
      <c r="EC64" s="589"/>
      <c r="ED64" s="589"/>
      <c r="EE64" s="589"/>
      <c r="EF64" s="589"/>
      <c r="EG64" s="589"/>
      <c r="EH64" s="589"/>
      <c r="EI64" s="589"/>
      <c r="EJ64" s="589"/>
      <c r="EK64" s="589"/>
      <c r="EL64" s="589"/>
      <c r="EM64" s="589"/>
      <c r="EN64" s="589"/>
      <c r="EO64" s="589"/>
      <c r="EP64" s="589"/>
      <c r="EQ64" s="589"/>
      <c r="ER64" s="589"/>
      <c r="ES64" s="589"/>
      <c r="ET64" s="589"/>
      <c r="EU64" s="589"/>
      <c r="EV64" s="589"/>
      <c r="EW64" s="589"/>
      <c r="EX64" s="589"/>
      <c r="EY64" s="589"/>
      <c r="EZ64" s="589"/>
      <c r="FA64" s="589"/>
      <c r="FB64" s="589"/>
      <c r="FC64" s="589"/>
      <c r="FD64" s="589"/>
      <c r="FE64" s="589"/>
      <c r="FF64" s="589"/>
      <c r="FG64" s="589"/>
      <c r="FH64" s="589"/>
      <c r="FI64" s="589"/>
      <c r="FJ64" s="589"/>
      <c r="FK64" s="589"/>
      <c r="FL64" s="589"/>
      <c r="FM64" s="589"/>
      <c r="FN64" s="589"/>
      <c r="FO64" s="589"/>
      <c r="FP64" s="589"/>
      <c r="FQ64" s="589"/>
      <c r="FR64" s="589"/>
      <c r="FS64" s="589"/>
      <c r="FT64" s="589"/>
      <c r="FU64" s="589"/>
      <c r="FV64" s="589"/>
      <c r="FW64" s="589"/>
      <c r="FX64" s="589"/>
      <c r="FY64" s="589"/>
      <c r="FZ64" s="589"/>
      <c r="GA64" s="589"/>
      <c r="GB64" s="589"/>
      <c r="GC64" s="589"/>
      <c r="GD64" s="589"/>
      <c r="GE64" s="589"/>
      <c r="GF64" s="589"/>
      <c r="GG64" s="589"/>
      <c r="GH64" s="589"/>
      <c r="GI64" s="589"/>
      <c r="GJ64" s="589"/>
      <c r="GK64" s="589"/>
      <c r="GL64" s="589"/>
      <c r="GM64" s="589"/>
      <c r="GN64" s="589"/>
      <c r="GO64" s="589"/>
      <c r="GP64" s="589"/>
      <c r="GQ64" s="589"/>
      <c r="GR64" s="589"/>
      <c r="GS64" s="589"/>
      <c r="GT64" s="589"/>
      <c r="GU64" s="589"/>
      <c r="GV64" s="589"/>
      <c r="GW64" s="589"/>
      <c r="GX64" s="589"/>
      <c r="GY64" s="589"/>
      <c r="GZ64" s="589"/>
      <c r="HA64" s="589"/>
      <c r="HB64" s="589"/>
      <c r="HC64" s="589"/>
      <c r="HD64" s="589"/>
      <c r="HE64" s="589"/>
      <c r="HF64" s="589"/>
      <c r="HG64" s="589"/>
      <c r="HH64" s="589"/>
      <c r="HI64" s="589"/>
      <c r="HJ64" s="589"/>
      <c r="HK64" s="589"/>
      <c r="HL64" s="589"/>
      <c r="HM64" s="589"/>
      <c r="HN64" s="589"/>
      <c r="HO64" s="589"/>
      <c r="HP64" s="589"/>
      <c r="HQ64" s="589"/>
      <c r="HR64" s="589"/>
      <c r="HS64" s="589"/>
      <c r="HT64" s="589"/>
      <c r="HU64" s="589"/>
      <c r="HV64" s="589"/>
      <c r="HW64" s="589"/>
      <c r="HX64" s="589"/>
      <c r="HY64" s="589"/>
      <c r="HZ64" s="589"/>
      <c r="IA64" s="589"/>
      <c r="IB64" s="589"/>
      <c r="IC64" s="589"/>
      <c r="ID64" s="589"/>
      <c r="IE64" s="589"/>
      <c r="IF64" s="589"/>
      <c r="IG64" s="589"/>
      <c r="IH64" s="589"/>
      <c r="II64" s="589"/>
      <c r="IJ64" s="589"/>
      <c r="IK64" s="589"/>
      <c r="IL64" s="589"/>
      <c r="IM64" s="589"/>
      <c r="IN64" s="589"/>
      <c r="IO64" s="589"/>
      <c r="IP64" s="589"/>
      <c r="IQ64" s="589"/>
      <c r="IR64" s="589"/>
      <c r="IS64" s="589"/>
      <c r="IT64" s="589"/>
      <c r="IU64" s="589"/>
      <c r="IV64" s="589"/>
    </row>
    <row r="65" spans="1:256" s="30" customFormat="1" ht="15">
      <c r="A65" s="589"/>
      <c r="B65" s="609"/>
      <c r="C65" s="609"/>
      <c r="D65" s="609"/>
      <c r="E65" s="609"/>
      <c r="F65" s="609"/>
      <c r="G65" s="609"/>
      <c r="H65" s="609"/>
      <c r="I65" s="609"/>
      <c r="J65" s="609"/>
      <c r="K65" s="609"/>
      <c r="L65" s="609"/>
      <c r="M65" s="609"/>
      <c r="N65" s="609"/>
      <c r="O65" s="609"/>
      <c r="P65" s="609"/>
      <c r="Q65" s="609"/>
      <c r="R65" s="609"/>
      <c r="S65" s="609"/>
      <c r="T65" s="609"/>
      <c r="U65" s="609"/>
      <c r="V65" s="609"/>
      <c r="W65" s="609"/>
      <c r="X65" s="609"/>
      <c r="Y65" s="609"/>
      <c r="Z65" s="609"/>
      <c r="AA65" s="609"/>
      <c r="AB65" s="609"/>
      <c r="AC65" s="609"/>
      <c r="AD65" s="609"/>
      <c r="AE65" s="609"/>
      <c r="AF65" s="609"/>
      <c r="AG65" s="609"/>
      <c r="AH65" s="609"/>
      <c r="AI65" s="609"/>
      <c r="AJ65" s="609"/>
      <c r="AK65" s="609"/>
      <c r="AL65" s="609"/>
      <c r="AM65" s="609"/>
      <c r="AN65" s="609"/>
      <c r="AO65" s="609"/>
      <c r="AP65" s="609"/>
      <c r="AQ65" s="609"/>
      <c r="AR65" s="609"/>
      <c r="AS65" s="609"/>
      <c r="AT65" s="609"/>
      <c r="AU65" s="609"/>
      <c r="AV65" s="609"/>
      <c r="AW65" s="1203"/>
      <c r="AX65" s="1203"/>
      <c r="AY65" s="1203"/>
      <c r="AZ65" s="1203"/>
      <c r="BA65" s="1203"/>
      <c r="BB65" s="1203"/>
      <c r="BC65" s="1203"/>
      <c r="BD65" s="1203"/>
      <c r="BE65" s="1203"/>
      <c r="BF65" s="1203"/>
      <c r="BG65" s="1203"/>
      <c r="BH65" s="1203"/>
      <c r="BI65" s="1203"/>
      <c r="BJ65" s="1203"/>
      <c r="BK65" s="1203"/>
      <c r="BL65" s="1203"/>
      <c r="BM65" s="1203"/>
      <c r="BN65" s="1203"/>
      <c r="BO65" s="1203"/>
      <c r="BP65" s="1203"/>
      <c r="BQ65" s="1203"/>
      <c r="BR65" s="1203"/>
      <c r="BS65" s="1203"/>
      <c r="BT65" s="1203"/>
      <c r="BU65" s="1203"/>
      <c r="BV65" s="1203"/>
      <c r="BW65" s="1203"/>
      <c r="BX65" s="1203"/>
      <c r="BY65" s="1203"/>
      <c r="BZ65" s="1203"/>
      <c r="CA65" s="1203"/>
      <c r="CB65" s="1203"/>
      <c r="CC65" s="1203"/>
      <c r="CD65" s="584"/>
      <c r="CE65" s="584"/>
      <c r="CF65" s="584"/>
      <c r="CG65" s="172"/>
      <c r="CH65" s="172"/>
      <c r="CI65" s="172"/>
      <c r="CJ65" s="172"/>
      <c r="CK65" s="1202"/>
      <c r="CL65" s="1202"/>
      <c r="CM65" s="1202"/>
      <c r="CN65" s="1202"/>
      <c r="CO65" s="1202"/>
      <c r="CP65" s="1202"/>
      <c r="CQ65" s="1202"/>
      <c r="CR65" s="1202"/>
      <c r="CS65" s="1202"/>
      <c r="CT65" s="1202"/>
      <c r="CU65" s="1202"/>
      <c r="CV65" s="1202"/>
      <c r="CW65" s="609"/>
      <c r="CX65" s="170"/>
      <c r="CY65" s="170"/>
      <c r="CZ65" s="170"/>
      <c r="DA65" s="170"/>
      <c r="DB65" s="589"/>
      <c r="DC65" s="589"/>
      <c r="DD65" s="589"/>
      <c r="DE65" s="589"/>
      <c r="DF65" s="589"/>
      <c r="DG65" s="589"/>
      <c r="DH65" s="589"/>
      <c r="DI65" s="589"/>
      <c r="DJ65" s="589"/>
      <c r="DK65" s="589"/>
      <c r="DL65" s="589"/>
      <c r="DM65" s="589"/>
      <c r="DN65" s="589"/>
      <c r="DO65" s="589"/>
      <c r="DP65" s="589"/>
      <c r="DQ65" s="589"/>
      <c r="DR65" s="589"/>
      <c r="DS65" s="589"/>
      <c r="DT65" s="589"/>
      <c r="DU65" s="589"/>
      <c r="DV65" s="589"/>
      <c r="DW65" s="589"/>
      <c r="DX65" s="589"/>
      <c r="DY65" s="589"/>
      <c r="DZ65" s="589"/>
      <c r="EA65" s="589"/>
      <c r="EB65" s="589"/>
      <c r="EC65" s="589"/>
      <c r="ED65" s="589"/>
      <c r="EE65" s="589"/>
      <c r="EF65" s="589"/>
      <c r="EG65" s="589"/>
      <c r="EH65" s="589"/>
      <c r="EI65" s="589"/>
      <c r="EJ65" s="589"/>
      <c r="EK65" s="589"/>
      <c r="EL65" s="589"/>
      <c r="EM65" s="589"/>
      <c r="EN65" s="589"/>
      <c r="EO65" s="589"/>
      <c r="EP65" s="589"/>
      <c r="EQ65" s="589"/>
      <c r="ER65" s="589"/>
      <c r="ES65" s="589"/>
      <c r="ET65" s="589"/>
      <c r="EU65" s="589"/>
      <c r="EV65" s="589"/>
      <c r="EW65" s="589"/>
      <c r="EX65" s="589"/>
      <c r="EY65" s="589"/>
      <c r="EZ65" s="589"/>
      <c r="FA65" s="589"/>
      <c r="FB65" s="589"/>
      <c r="FC65" s="589"/>
      <c r="FD65" s="589"/>
      <c r="FE65" s="589"/>
      <c r="FF65" s="589"/>
      <c r="FG65" s="589"/>
      <c r="FH65" s="589"/>
      <c r="FI65" s="589"/>
      <c r="FJ65" s="589"/>
      <c r="FK65" s="589"/>
      <c r="FL65" s="589"/>
      <c r="FM65" s="589"/>
      <c r="FN65" s="589"/>
      <c r="FO65" s="589"/>
      <c r="FP65" s="589"/>
      <c r="FQ65" s="589"/>
      <c r="FR65" s="589"/>
      <c r="FS65" s="589"/>
      <c r="FT65" s="589"/>
      <c r="FU65" s="589"/>
      <c r="FV65" s="589"/>
      <c r="FW65" s="589"/>
      <c r="FX65" s="589"/>
      <c r="FY65" s="589"/>
      <c r="FZ65" s="589"/>
      <c r="GA65" s="589"/>
      <c r="GB65" s="589"/>
      <c r="GC65" s="589"/>
      <c r="GD65" s="589"/>
      <c r="GE65" s="589"/>
      <c r="GF65" s="589"/>
      <c r="GG65" s="589"/>
      <c r="GH65" s="589"/>
      <c r="GI65" s="589"/>
      <c r="GJ65" s="589"/>
      <c r="GK65" s="589"/>
      <c r="GL65" s="589"/>
      <c r="GM65" s="589"/>
      <c r="GN65" s="589"/>
      <c r="GO65" s="589"/>
      <c r="GP65" s="589"/>
      <c r="GQ65" s="589"/>
      <c r="GR65" s="589"/>
      <c r="GS65" s="589"/>
      <c r="GT65" s="589"/>
      <c r="GU65" s="589"/>
      <c r="GV65" s="589"/>
      <c r="GW65" s="589"/>
      <c r="GX65" s="589"/>
      <c r="GY65" s="589"/>
      <c r="GZ65" s="589"/>
      <c r="HA65" s="589"/>
      <c r="HB65" s="589"/>
      <c r="HC65" s="589"/>
      <c r="HD65" s="589"/>
      <c r="HE65" s="589"/>
      <c r="HF65" s="589"/>
      <c r="HG65" s="589"/>
      <c r="HH65" s="589"/>
      <c r="HI65" s="589"/>
      <c r="HJ65" s="589"/>
      <c r="HK65" s="589"/>
      <c r="HL65" s="589"/>
      <c r="HM65" s="589"/>
      <c r="HN65" s="589"/>
      <c r="HO65" s="589"/>
      <c r="HP65" s="589"/>
      <c r="HQ65" s="589"/>
      <c r="HR65" s="589"/>
      <c r="HS65" s="589"/>
      <c r="HT65" s="589"/>
      <c r="HU65" s="589"/>
      <c r="HV65" s="589"/>
      <c r="HW65" s="589"/>
      <c r="HX65" s="589"/>
      <c r="HY65" s="589"/>
      <c r="HZ65" s="589"/>
      <c r="IA65" s="589"/>
      <c r="IB65" s="589"/>
      <c r="IC65" s="589"/>
      <c r="ID65" s="589"/>
      <c r="IE65" s="589"/>
      <c r="IF65" s="589"/>
      <c r="IG65" s="589"/>
      <c r="IH65" s="589"/>
      <c r="II65" s="589"/>
      <c r="IJ65" s="589"/>
      <c r="IK65" s="589"/>
      <c r="IL65" s="589"/>
      <c r="IM65" s="589"/>
      <c r="IN65" s="589"/>
      <c r="IO65" s="589"/>
      <c r="IP65" s="589"/>
      <c r="IQ65" s="589"/>
      <c r="IR65" s="589"/>
      <c r="IS65" s="589"/>
      <c r="IT65" s="589"/>
      <c r="IU65" s="589"/>
      <c r="IV65" s="589"/>
    </row>
    <row r="66" spans="1:256" s="30" customFormat="1" ht="15">
      <c r="A66" s="589"/>
      <c r="B66" s="609"/>
      <c r="C66" s="609"/>
      <c r="D66" s="609"/>
      <c r="E66" s="609"/>
      <c r="F66" s="609"/>
      <c r="G66" s="609"/>
      <c r="H66" s="609"/>
      <c r="I66" s="609"/>
      <c r="J66" s="609"/>
      <c r="K66" s="609"/>
      <c r="L66" s="609"/>
      <c r="M66" s="609"/>
      <c r="N66" s="609"/>
      <c r="O66" s="609"/>
      <c r="P66" s="609"/>
      <c r="Q66" s="609"/>
      <c r="R66" s="609"/>
      <c r="S66" s="609"/>
      <c r="T66" s="609"/>
      <c r="U66" s="609"/>
      <c r="V66" s="609"/>
      <c r="W66" s="609"/>
      <c r="X66" s="609"/>
      <c r="Y66" s="609"/>
      <c r="Z66" s="609"/>
      <c r="AA66" s="609"/>
      <c r="AB66" s="609"/>
      <c r="AC66" s="609"/>
      <c r="AD66" s="609"/>
      <c r="AE66" s="609"/>
      <c r="AF66" s="609"/>
      <c r="AG66" s="609"/>
      <c r="AH66" s="609"/>
      <c r="AI66" s="609"/>
      <c r="AJ66" s="609"/>
      <c r="AK66" s="609"/>
      <c r="AL66" s="609"/>
      <c r="AM66" s="609"/>
      <c r="AN66" s="609"/>
      <c r="AO66" s="609"/>
      <c r="AP66" s="609"/>
      <c r="AQ66" s="609"/>
      <c r="AR66" s="609"/>
      <c r="AS66" s="609"/>
      <c r="AT66" s="609"/>
      <c r="AU66" s="609"/>
      <c r="AV66" s="609"/>
      <c r="AW66" s="1203"/>
      <c r="AX66" s="1203"/>
      <c r="AY66" s="1203"/>
      <c r="AZ66" s="1203"/>
      <c r="BA66" s="1203"/>
      <c r="BB66" s="1203"/>
      <c r="BC66" s="1203"/>
      <c r="BD66" s="1203"/>
      <c r="BE66" s="1203"/>
      <c r="BF66" s="1203"/>
      <c r="BG66" s="1203"/>
      <c r="BH66" s="1203"/>
      <c r="BI66" s="1203"/>
      <c r="BJ66" s="1203"/>
      <c r="BK66" s="1203"/>
      <c r="BL66" s="1203"/>
      <c r="BM66" s="1203"/>
      <c r="BN66" s="1203"/>
      <c r="BO66" s="1203"/>
      <c r="BP66" s="1203"/>
      <c r="BQ66" s="1203"/>
      <c r="BR66" s="1203"/>
      <c r="BS66" s="1203"/>
      <c r="BT66" s="1203"/>
      <c r="BU66" s="1203"/>
      <c r="BV66" s="1203"/>
      <c r="BW66" s="1203"/>
      <c r="BX66" s="1203"/>
      <c r="BY66" s="1203"/>
      <c r="BZ66" s="1203"/>
      <c r="CA66" s="1203"/>
      <c r="CB66" s="1203"/>
      <c r="CC66" s="1203"/>
      <c r="CD66" s="584"/>
      <c r="CE66" s="584"/>
      <c r="CF66" s="584"/>
      <c r="CG66" s="172"/>
      <c r="CH66" s="172"/>
      <c r="CI66" s="172"/>
      <c r="CJ66" s="172"/>
      <c r="CK66" s="1202"/>
      <c r="CL66" s="1202"/>
      <c r="CM66" s="1202"/>
      <c r="CN66" s="1202"/>
      <c r="CO66" s="1202"/>
      <c r="CP66" s="1202"/>
      <c r="CQ66" s="1202"/>
      <c r="CR66" s="1202"/>
      <c r="CS66" s="1202"/>
      <c r="CT66" s="1202"/>
      <c r="CU66" s="1202"/>
      <c r="CV66" s="1202"/>
      <c r="CW66" s="609"/>
      <c r="CX66" s="170"/>
      <c r="CY66" s="170"/>
      <c r="CZ66" s="170"/>
      <c r="DA66" s="170"/>
      <c r="DB66" s="589"/>
      <c r="DC66" s="589"/>
      <c r="DD66" s="589"/>
      <c r="DE66" s="589"/>
      <c r="DF66" s="589"/>
      <c r="DG66" s="589"/>
      <c r="DH66" s="589"/>
      <c r="DI66" s="589"/>
      <c r="DJ66" s="589"/>
      <c r="DK66" s="589"/>
      <c r="DL66" s="589"/>
      <c r="DM66" s="589"/>
      <c r="DN66" s="589"/>
      <c r="DO66" s="589"/>
      <c r="DP66" s="589"/>
      <c r="DQ66" s="589"/>
      <c r="DR66" s="589"/>
      <c r="DS66" s="589"/>
      <c r="DT66" s="589"/>
      <c r="DU66" s="589"/>
      <c r="DV66" s="589"/>
      <c r="DW66" s="589"/>
      <c r="DX66" s="589"/>
      <c r="DY66" s="589"/>
      <c r="DZ66" s="589"/>
      <c r="EA66" s="589"/>
      <c r="EB66" s="589"/>
      <c r="EC66" s="589"/>
      <c r="ED66" s="589"/>
      <c r="EE66" s="589"/>
      <c r="EF66" s="589"/>
      <c r="EG66" s="589"/>
      <c r="EH66" s="589"/>
      <c r="EI66" s="589"/>
      <c r="EJ66" s="589"/>
      <c r="EK66" s="589"/>
      <c r="EL66" s="589"/>
      <c r="EM66" s="589"/>
      <c r="EN66" s="589"/>
      <c r="EO66" s="589"/>
      <c r="EP66" s="589"/>
      <c r="EQ66" s="589"/>
      <c r="ER66" s="589"/>
      <c r="ES66" s="589"/>
      <c r="ET66" s="589"/>
      <c r="EU66" s="589"/>
      <c r="EV66" s="589"/>
      <c r="EW66" s="589"/>
      <c r="EX66" s="589"/>
      <c r="EY66" s="589"/>
      <c r="EZ66" s="589"/>
      <c r="FA66" s="589"/>
      <c r="FB66" s="589"/>
      <c r="FC66" s="589"/>
      <c r="FD66" s="589"/>
      <c r="FE66" s="589"/>
      <c r="FF66" s="589"/>
      <c r="FG66" s="589"/>
      <c r="FH66" s="589"/>
      <c r="FI66" s="589"/>
      <c r="FJ66" s="589"/>
      <c r="FK66" s="589"/>
      <c r="FL66" s="589"/>
      <c r="FM66" s="589"/>
      <c r="FN66" s="589"/>
      <c r="FO66" s="589"/>
      <c r="FP66" s="589"/>
      <c r="FQ66" s="589"/>
      <c r="FR66" s="589"/>
      <c r="FS66" s="589"/>
      <c r="FT66" s="589"/>
      <c r="FU66" s="589"/>
      <c r="FV66" s="589"/>
      <c r="FW66" s="589"/>
      <c r="FX66" s="589"/>
      <c r="FY66" s="589"/>
      <c r="FZ66" s="589"/>
      <c r="GA66" s="589"/>
      <c r="GB66" s="589"/>
      <c r="GC66" s="589"/>
      <c r="GD66" s="589"/>
      <c r="GE66" s="589"/>
      <c r="GF66" s="589"/>
      <c r="GG66" s="589"/>
      <c r="GH66" s="589"/>
      <c r="GI66" s="589"/>
      <c r="GJ66" s="589"/>
      <c r="GK66" s="589"/>
      <c r="GL66" s="589"/>
      <c r="GM66" s="589"/>
      <c r="GN66" s="589"/>
      <c r="GO66" s="589"/>
      <c r="GP66" s="589"/>
      <c r="GQ66" s="589"/>
      <c r="GR66" s="589"/>
      <c r="GS66" s="589"/>
      <c r="GT66" s="589"/>
      <c r="GU66" s="589"/>
      <c r="GV66" s="589"/>
      <c r="GW66" s="589"/>
      <c r="GX66" s="589"/>
      <c r="GY66" s="589"/>
      <c r="GZ66" s="589"/>
      <c r="HA66" s="589"/>
      <c r="HB66" s="589"/>
      <c r="HC66" s="589"/>
      <c r="HD66" s="589"/>
      <c r="HE66" s="589"/>
      <c r="HF66" s="589"/>
      <c r="HG66" s="589"/>
      <c r="HH66" s="589"/>
      <c r="HI66" s="589"/>
      <c r="HJ66" s="589"/>
      <c r="HK66" s="589"/>
      <c r="HL66" s="589"/>
      <c r="HM66" s="589"/>
      <c r="HN66" s="589"/>
      <c r="HO66" s="589"/>
      <c r="HP66" s="589"/>
      <c r="HQ66" s="589"/>
      <c r="HR66" s="589"/>
      <c r="HS66" s="589"/>
      <c r="HT66" s="589"/>
      <c r="HU66" s="589"/>
      <c r="HV66" s="589"/>
      <c r="HW66" s="589"/>
      <c r="HX66" s="589"/>
      <c r="HY66" s="589"/>
      <c r="HZ66" s="589"/>
      <c r="IA66" s="589"/>
      <c r="IB66" s="589"/>
      <c r="IC66" s="589"/>
      <c r="ID66" s="589"/>
      <c r="IE66" s="589"/>
      <c r="IF66" s="589"/>
      <c r="IG66" s="589"/>
      <c r="IH66" s="589"/>
      <c r="II66" s="589"/>
      <c r="IJ66" s="589"/>
      <c r="IK66" s="589"/>
      <c r="IL66" s="589"/>
      <c r="IM66" s="589"/>
      <c r="IN66" s="589"/>
      <c r="IO66" s="589"/>
      <c r="IP66" s="589"/>
      <c r="IQ66" s="589"/>
      <c r="IR66" s="589"/>
      <c r="IS66" s="589"/>
      <c r="IT66" s="589"/>
      <c r="IU66" s="589"/>
      <c r="IV66" s="589"/>
    </row>
    <row r="67" spans="1:256" s="30" customFormat="1" ht="15">
      <c r="A67" s="589"/>
      <c r="B67" s="609"/>
      <c r="C67" s="614"/>
      <c r="D67" s="614"/>
      <c r="E67" s="614"/>
      <c r="F67" s="614"/>
      <c r="G67" s="614"/>
      <c r="H67" s="614"/>
      <c r="I67" s="614"/>
      <c r="J67" s="614"/>
      <c r="K67" s="614"/>
      <c r="L67" s="614"/>
      <c r="M67" s="614"/>
      <c r="N67" s="614"/>
      <c r="O67" s="614"/>
      <c r="P67" s="614"/>
      <c r="Q67" s="614"/>
      <c r="R67" s="614"/>
      <c r="S67" s="614"/>
      <c r="T67" s="614"/>
      <c r="U67" s="614"/>
      <c r="V67" s="614"/>
      <c r="W67" s="614"/>
      <c r="X67" s="614"/>
      <c r="Y67" s="614"/>
      <c r="Z67" s="614"/>
      <c r="AA67" s="614"/>
      <c r="AB67" s="614"/>
      <c r="AC67" s="614"/>
      <c r="AD67" s="614"/>
      <c r="AE67" s="614"/>
      <c r="AF67" s="614"/>
      <c r="AG67" s="614"/>
      <c r="AH67" s="614"/>
      <c r="AI67" s="614"/>
      <c r="AJ67" s="614"/>
      <c r="AK67" s="614"/>
      <c r="AL67" s="614"/>
      <c r="AM67" s="614"/>
      <c r="AN67" s="614"/>
      <c r="AO67" s="614"/>
      <c r="AP67" s="614"/>
      <c r="AQ67" s="614"/>
      <c r="AR67" s="614"/>
      <c r="AS67" s="614"/>
      <c r="AT67" s="614"/>
      <c r="AU67" s="614"/>
      <c r="AV67" s="614"/>
      <c r="AW67" s="1203"/>
      <c r="AX67" s="1203"/>
      <c r="AY67" s="1203"/>
      <c r="AZ67" s="1203"/>
      <c r="BA67" s="1203"/>
      <c r="BB67" s="1203"/>
      <c r="BC67" s="1203"/>
      <c r="BD67" s="1203"/>
      <c r="BE67" s="1203"/>
      <c r="BF67" s="1203"/>
      <c r="BG67" s="1203"/>
      <c r="BH67" s="1203"/>
      <c r="BI67" s="1203"/>
      <c r="BJ67" s="1203"/>
      <c r="BK67" s="1203"/>
      <c r="BL67" s="1203"/>
      <c r="BM67" s="1203"/>
      <c r="BN67" s="1203"/>
      <c r="BO67" s="1203"/>
      <c r="BP67" s="1203"/>
      <c r="BQ67" s="1203"/>
      <c r="BR67" s="1203"/>
      <c r="BS67" s="1203"/>
      <c r="BT67" s="1203"/>
      <c r="BU67" s="1203"/>
      <c r="BV67" s="1203"/>
      <c r="BW67" s="1203"/>
      <c r="BX67" s="1203"/>
      <c r="BY67" s="1203"/>
      <c r="BZ67" s="1203"/>
      <c r="CA67" s="1203"/>
      <c r="CB67" s="1203"/>
      <c r="CC67" s="1203"/>
      <c r="CD67" s="584"/>
      <c r="CE67" s="584"/>
      <c r="CF67" s="584"/>
      <c r="CG67" s="172"/>
      <c r="CH67" s="172"/>
      <c r="CI67" s="172"/>
      <c r="CJ67" s="172"/>
      <c r="CK67" s="1202"/>
      <c r="CL67" s="1202"/>
      <c r="CM67" s="1202"/>
      <c r="CN67" s="1202"/>
      <c r="CO67" s="1202"/>
      <c r="CP67" s="1202"/>
      <c r="CQ67" s="1202"/>
      <c r="CR67" s="1202"/>
      <c r="CS67" s="1202"/>
      <c r="CT67" s="1202"/>
      <c r="CU67" s="1202"/>
      <c r="CV67" s="1202"/>
      <c r="CW67" s="609"/>
      <c r="CX67" s="170"/>
      <c r="CY67" s="170"/>
      <c r="CZ67" s="170"/>
      <c r="DA67" s="170"/>
      <c r="DB67" s="589"/>
      <c r="DC67" s="589"/>
      <c r="DD67" s="589"/>
      <c r="DE67" s="589"/>
      <c r="DF67" s="589"/>
      <c r="DG67" s="589"/>
      <c r="DH67" s="589"/>
      <c r="DI67" s="589"/>
      <c r="DJ67" s="589"/>
      <c r="DK67" s="589"/>
      <c r="DL67" s="589"/>
      <c r="DM67" s="589"/>
      <c r="DN67" s="589"/>
      <c r="DO67" s="589"/>
      <c r="DP67" s="589"/>
      <c r="DQ67" s="589"/>
      <c r="DR67" s="589"/>
      <c r="DS67" s="589"/>
      <c r="DT67" s="589"/>
      <c r="DU67" s="589"/>
      <c r="DV67" s="589"/>
      <c r="DW67" s="589"/>
      <c r="DX67" s="589"/>
      <c r="DY67" s="589"/>
      <c r="DZ67" s="589"/>
      <c r="EA67" s="589"/>
      <c r="EB67" s="589"/>
      <c r="EC67" s="589"/>
      <c r="ED67" s="589"/>
      <c r="EE67" s="589"/>
      <c r="EF67" s="589"/>
      <c r="EG67" s="589"/>
      <c r="EH67" s="589"/>
      <c r="EI67" s="589"/>
      <c r="EJ67" s="589"/>
      <c r="EK67" s="589"/>
      <c r="EL67" s="589"/>
      <c r="EM67" s="589"/>
      <c r="EN67" s="589"/>
      <c r="EO67" s="589"/>
      <c r="EP67" s="589"/>
      <c r="EQ67" s="589"/>
      <c r="ER67" s="589"/>
      <c r="ES67" s="589"/>
      <c r="ET67" s="589"/>
      <c r="EU67" s="589"/>
      <c r="EV67" s="589"/>
      <c r="EW67" s="589"/>
      <c r="EX67" s="589"/>
      <c r="EY67" s="589"/>
      <c r="EZ67" s="589"/>
      <c r="FA67" s="589"/>
      <c r="FB67" s="589"/>
      <c r="FC67" s="589"/>
      <c r="FD67" s="589"/>
      <c r="FE67" s="589"/>
      <c r="FF67" s="589"/>
      <c r="FG67" s="589"/>
      <c r="FH67" s="589"/>
      <c r="FI67" s="589"/>
      <c r="FJ67" s="589"/>
      <c r="FK67" s="589"/>
      <c r="FL67" s="589"/>
      <c r="FM67" s="589"/>
      <c r="FN67" s="589"/>
      <c r="FO67" s="589"/>
      <c r="FP67" s="589"/>
      <c r="FQ67" s="589"/>
      <c r="FR67" s="589"/>
      <c r="FS67" s="589"/>
      <c r="FT67" s="589"/>
      <c r="FU67" s="589"/>
      <c r="FV67" s="589"/>
      <c r="FW67" s="589"/>
      <c r="FX67" s="589"/>
      <c r="FY67" s="589"/>
      <c r="FZ67" s="589"/>
      <c r="GA67" s="589"/>
      <c r="GB67" s="589"/>
      <c r="GC67" s="589"/>
      <c r="GD67" s="589"/>
      <c r="GE67" s="589"/>
      <c r="GF67" s="589"/>
      <c r="GG67" s="589"/>
      <c r="GH67" s="589"/>
      <c r="GI67" s="589"/>
      <c r="GJ67" s="589"/>
      <c r="GK67" s="589"/>
      <c r="GL67" s="589"/>
      <c r="GM67" s="589"/>
      <c r="GN67" s="589"/>
      <c r="GO67" s="589"/>
      <c r="GP67" s="589"/>
      <c r="GQ67" s="589"/>
      <c r="GR67" s="589"/>
      <c r="GS67" s="589"/>
      <c r="GT67" s="589"/>
      <c r="GU67" s="589"/>
      <c r="GV67" s="589"/>
      <c r="GW67" s="589"/>
      <c r="GX67" s="589"/>
      <c r="GY67" s="589"/>
      <c r="GZ67" s="589"/>
      <c r="HA67" s="589"/>
      <c r="HB67" s="589"/>
      <c r="HC67" s="589"/>
      <c r="HD67" s="589"/>
      <c r="HE67" s="589"/>
      <c r="HF67" s="589"/>
      <c r="HG67" s="589"/>
      <c r="HH67" s="589"/>
      <c r="HI67" s="589"/>
      <c r="HJ67" s="589"/>
      <c r="HK67" s="589"/>
      <c r="HL67" s="589"/>
      <c r="HM67" s="589"/>
      <c r="HN67" s="589"/>
      <c r="HO67" s="589"/>
      <c r="HP67" s="589"/>
      <c r="HQ67" s="589"/>
      <c r="HR67" s="589"/>
      <c r="HS67" s="589"/>
      <c r="HT67" s="589"/>
      <c r="HU67" s="589"/>
      <c r="HV67" s="589"/>
      <c r="HW67" s="589"/>
      <c r="HX67" s="589"/>
      <c r="HY67" s="589"/>
      <c r="HZ67" s="589"/>
      <c r="IA67" s="589"/>
      <c r="IB67" s="589"/>
      <c r="IC67" s="589"/>
      <c r="ID67" s="589"/>
      <c r="IE67" s="589"/>
      <c r="IF67" s="589"/>
      <c r="IG67" s="589"/>
      <c r="IH67" s="589"/>
      <c r="II67" s="589"/>
      <c r="IJ67" s="589"/>
      <c r="IK67" s="589"/>
      <c r="IL67" s="589"/>
      <c r="IM67" s="589"/>
      <c r="IN67" s="589"/>
      <c r="IO67" s="589"/>
      <c r="IP67" s="589"/>
      <c r="IQ67" s="589"/>
      <c r="IR67" s="589"/>
      <c r="IS67" s="589"/>
      <c r="IT67" s="589"/>
      <c r="IU67" s="589"/>
      <c r="IV67" s="589"/>
    </row>
    <row r="68" spans="1:256" s="30" customFormat="1" ht="15">
      <c r="A68" s="589"/>
      <c r="B68" s="221"/>
      <c r="C68" s="221"/>
      <c r="D68" s="221"/>
      <c r="E68" s="221"/>
      <c r="F68" s="221"/>
      <c r="G68" s="221"/>
      <c r="H68" s="221"/>
      <c r="I68" s="221"/>
      <c r="J68" s="221"/>
      <c r="K68" s="221"/>
      <c r="L68" s="221"/>
      <c r="M68" s="221"/>
      <c r="N68" s="221"/>
      <c r="O68" s="221"/>
      <c r="P68" s="221"/>
      <c r="Q68" s="221"/>
      <c r="R68" s="221"/>
      <c r="S68" s="221"/>
      <c r="T68" s="221"/>
      <c r="U68" s="221"/>
      <c r="V68" s="221"/>
      <c r="W68" s="221"/>
      <c r="X68" s="221"/>
      <c r="Y68" s="221"/>
      <c r="Z68" s="221"/>
      <c r="AA68" s="221"/>
      <c r="AB68" s="221"/>
      <c r="AC68" s="221"/>
      <c r="AD68" s="221"/>
      <c r="AE68" s="221"/>
      <c r="AF68" s="221"/>
      <c r="AG68" s="221"/>
      <c r="AH68" s="221"/>
      <c r="AI68" s="173"/>
      <c r="AJ68" s="173"/>
      <c r="AK68" s="173"/>
      <c r="AL68" s="173"/>
      <c r="AM68" s="173"/>
      <c r="AN68" s="173"/>
      <c r="AO68" s="173"/>
      <c r="AP68" s="173"/>
      <c r="AQ68" s="173"/>
      <c r="AR68" s="174"/>
      <c r="AS68" s="174"/>
      <c r="AT68" s="174"/>
      <c r="AU68" s="174"/>
      <c r="AV68" s="174"/>
      <c r="AW68" s="174"/>
      <c r="AX68" s="174"/>
      <c r="AY68" s="174"/>
      <c r="AZ68" s="174"/>
      <c r="BA68" s="174"/>
      <c r="BB68" s="174"/>
      <c r="BC68" s="175"/>
      <c r="BD68" s="175"/>
      <c r="BE68" s="175"/>
      <c r="BF68" s="175"/>
      <c r="BG68" s="175"/>
      <c r="BH68" s="175"/>
      <c r="BI68" s="175"/>
      <c r="BJ68" s="175"/>
      <c r="BK68" s="175"/>
      <c r="BL68" s="175"/>
      <c r="BM68" s="175"/>
      <c r="BN68" s="175"/>
      <c r="BO68" s="175"/>
      <c r="BP68" s="175"/>
      <c r="BQ68" s="175"/>
      <c r="BR68" s="175"/>
      <c r="BS68" s="175"/>
      <c r="BT68" s="175"/>
      <c r="BU68" s="175"/>
      <c r="BV68" s="175"/>
      <c r="BW68" s="175"/>
      <c r="BX68" s="175"/>
      <c r="BY68" s="175"/>
      <c r="BZ68" s="175"/>
      <c r="CA68" s="175"/>
      <c r="CB68" s="175"/>
      <c r="CC68" s="175"/>
      <c r="CD68" s="175"/>
      <c r="CE68" s="175"/>
      <c r="CF68" s="175"/>
      <c r="CG68" s="175"/>
      <c r="CH68" s="175"/>
      <c r="CI68" s="175"/>
      <c r="CJ68" s="175"/>
      <c r="CK68" s="175"/>
      <c r="CL68" s="175"/>
      <c r="CM68" s="175"/>
      <c r="CN68" s="175"/>
      <c r="CO68" s="175"/>
      <c r="CP68" s="175"/>
      <c r="CQ68" s="176"/>
      <c r="CR68" s="176"/>
      <c r="CS68" s="176"/>
      <c r="CT68" s="176"/>
      <c r="CU68" s="176"/>
      <c r="CV68" s="176"/>
      <c r="CW68" s="176"/>
      <c r="CX68" s="222"/>
      <c r="CY68" s="223"/>
      <c r="CZ68" s="170"/>
      <c r="DA68" s="170"/>
      <c r="DB68" s="589"/>
      <c r="DC68" s="589"/>
      <c r="DD68" s="589"/>
      <c r="DE68" s="589"/>
      <c r="DF68" s="589"/>
      <c r="DG68" s="589"/>
      <c r="DH68" s="589"/>
      <c r="DI68" s="589"/>
      <c r="DJ68" s="589"/>
      <c r="DK68" s="589"/>
      <c r="DL68" s="589"/>
      <c r="DM68" s="589"/>
      <c r="DN68" s="589"/>
      <c r="DO68" s="589"/>
      <c r="DP68" s="589"/>
      <c r="DQ68" s="589"/>
      <c r="DR68" s="589"/>
      <c r="DS68" s="589"/>
      <c r="DT68" s="589"/>
      <c r="DU68" s="589"/>
      <c r="DV68" s="589"/>
      <c r="DW68" s="589"/>
      <c r="DX68" s="589"/>
      <c r="DY68" s="589"/>
      <c r="DZ68" s="589"/>
      <c r="EA68" s="589"/>
      <c r="EB68" s="589"/>
      <c r="EC68" s="589"/>
      <c r="ED68" s="589"/>
      <c r="EE68" s="589"/>
      <c r="EF68" s="589"/>
      <c r="EG68" s="589"/>
      <c r="EH68" s="589"/>
      <c r="EI68" s="589"/>
      <c r="EJ68" s="589"/>
      <c r="EK68" s="589"/>
      <c r="EL68" s="589"/>
      <c r="EM68" s="589"/>
      <c r="EN68" s="589"/>
      <c r="EO68" s="589"/>
      <c r="EP68" s="589"/>
      <c r="EQ68" s="589"/>
      <c r="ER68" s="589"/>
      <c r="ES68" s="589"/>
      <c r="ET68" s="589"/>
      <c r="EU68" s="589"/>
      <c r="EV68" s="589"/>
      <c r="EW68" s="589"/>
      <c r="EX68" s="589"/>
      <c r="EY68" s="589"/>
      <c r="EZ68" s="589"/>
      <c r="FA68" s="589"/>
      <c r="FB68" s="589"/>
      <c r="FC68" s="589"/>
      <c r="FD68" s="589"/>
      <c r="FE68" s="589"/>
      <c r="FF68" s="589"/>
      <c r="FG68" s="589"/>
      <c r="FH68" s="589"/>
      <c r="FI68" s="589"/>
      <c r="FJ68" s="589"/>
      <c r="FK68" s="589"/>
      <c r="FL68" s="589"/>
      <c r="FM68" s="589"/>
      <c r="FN68" s="589"/>
      <c r="FO68" s="589"/>
      <c r="FP68" s="589"/>
      <c r="FQ68" s="589"/>
      <c r="FR68" s="589"/>
      <c r="FS68" s="589"/>
      <c r="FT68" s="589"/>
      <c r="FU68" s="589"/>
      <c r="FV68" s="589"/>
      <c r="FW68" s="589"/>
      <c r="FX68" s="589"/>
      <c r="FY68" s="589"/>
      <c r="FZ68" s="589"/>
      <c r="GA68" s="589"/>
      <c r="GB68" s="589"/>
      <c r="GC68" s="589"/>
      <c r="GD68" s="589"/>
      <c r="GE68" s="589"/>
      <c r="GF68" s="589"/>
      <c r="GG68" s="589"/>
      <c r="GH68" s="589"/>
      <c r="GI68" s="589"/>
      <c r="GJ68" s="589"/>
      <c r="GK68" s="589"/>
      <c r="GL68" s="589"/>
      <c r="GM68" s="589"/>
      <c r="GN68" s="589"/>
      <c r="GO68" s="589"/>
      <c r="GP68" s="589"/>
      <c r="GQ68" s="589"/>
      <c r="GR68" s="589"/>
      <c r="GS68" s="589"/>
      <c r="GT68" s="589"/>
      <c r="GU68" s="589"/>
      <c r="GV68" s="589"/>
      <c r="GW68" s="589"/>
      <c r="GX68" s="589"/>
      <c r="GY68" s="589"/>
      <c r="GZ68" s="589"/>
      <c r="HA68" s="589"/>
      <c r="HB68" s="589"/>
      <c r="HC68" s="589"/>
      <c r="HD68" s="589"/>
      <c r="HE68" s="589"/>
      <c r="HF68" s="589"/>
      <c r="HG68" s="589"/>
      <c r="HH68" s="589"/>
      <c r="HI68" s="589"/>
      <c r="HJ68" s="589"/>
      <c r="HK68" s="589"/>
      <c r="HL68" s="589"/>
      <c r="HM68" s="589"/>
      <c r="HN68" s="589"/>
      <c r="HO68" s="589"/>
      <c r="HP68" s="589"/>
      <c r="HQ68" s="589"/>
      <c r="HR68" s="589"/>
      <c r="HS68" s="589"/>
      <c r="HT68" s="589"/>
      <c r="HU68" s="589"/>
      <c r="HV68" s="589"/>
      <c r="HW68" s="589"/>
      <c r="HX68" s="589"/>
      <c r="HY68" s="589"/>
      <c r="HZ68" s="589"/>
      <c r="IA68" s="589"/>
      <c r="IB68" s="589"/>
      <c r="IC68" s="589"/>
      <c r="ID68" s="589"/>
      <c r="IE68" s="589"/>
      <c r="IF68" s="589"/>
      <c r="IG68" s="589"/>
      <c r="IH68" s="589"/>
      <c r="II68" s="589"/>
      <c r="IJ68" s="589"/>
      <c r="IK68" s="589"/>
      <c r="IL68" s="589"/>
      <c r="IM68" s="589"/>
      <c r="IN68" s="589"/>
      <c r="IO68" s="589"/>
      <c r="IP68" s="589"/>
      <c r="IQ68" s="589"/>
      <c r="IR68" s="589"/>
      <c r="IS68" s="589"/>
      <c r="IT68" s="589"/>
      <c r="IU68" s="589"/>
      <c r="IV68" s="589"/>
    </row>
    <row r="69" spans="1:256" s="30" customFormat="1">
      <c r="A69" s="589"/>
      <c r="B69" s="587"/>
      <c r="C69" s="587"/>
      <c r="D69" s="587"/>
      <c r="E69" s="587"/>
      <c r="F69" s="587"/>
      <c r="G69" s="587"/>
      <c r="H69" s="587"/>
      <c r="I69" s="587"/>
      <c r="J69" s="587"/>
      <c r="K69" s="587"/>
      <c r="L69" s="587"/>
      <c r="M69" s="587"/>
      <c r="N69" s="587"/>
      <c r="O69" s="587"/>
      <c r="P69" s="587"/>
      <c r="Q69" s="587"/>
      <c r="R69" s="587"/>
      <c r="S69" s="587"/>
      <c r="T69" s="587"/>
      <c r="U69" s="587"/>
      <c r="V69" s="587"/>
      <c r="W69" s="587"/>
      <c r="X69" s="587"/>
      <c r="Y69" s="587"/>
      <c r="Z69" s="587"/>
      <c r="AA69" s="587"/>
      <c r="AB69" s="587"/>
      <c r="AC69" s="587"/>
      <c r="AD69" s="587"/>
      <c r="AE69" s="587"/>
      <c r="AF69" s="587"/>
      <c r="AG69" s="587"/>
      <c r="AH69" s="587"/>
      <c r="AI69" s="94"/>
      <c r="AJ69" s="94"/>
      <c r="AK69" s="94"/>
      <c r="AL69" s="94"/>
      <c r="AM69" s="94"/>
      <c r="AN69" s="94"/>
      <c r="AO69" s="94"/>
      <c r="AP69" s="94"/>
      <c r="AQ69" s="94"/>
      <c r="AR69" s="35"/>
      <c r="AS69" s="35"/>
      <c r="AT69" s="35"/>
      <c r="AU69" s="35"/>
      <c r="AV69" s="35"/>
      <c r="AW69" s="35"/>
      <c r="AX69" s="35"/>
      <c r="AY69" s="35"/>
      <c r="AZ69" s="35"/>
      <c r="BA69" s="35"/>
      <c r="BB69" s="35"/>
      <c r="BC69" s="159"/>
      <c r="BD69" s="159"/>
      <c r="BE69" s="159"/>
      <c r="BF69" s="159"/>
      <c r="BG69" s="159"/>
      <c r="BH69" s="159"/>
      <c r="BI69" s="159"/>
      <c r="BJ69" s="159"/>
      <c r="BK69" s="159"/>
      <c r="BL69" s="159"/>
      <c r="BM69" s="159"/>
      <c r="BN69" s="159"/>
      <c r="BO69" s="159"/>
      <c r="BP69" s="159"/>
      <c r="BQ69" s="159"/>
      <c r="BR69" s="159"/>
      <c r="BS69" s="159"/>
      <c r="BT69" s="159"/>
      <c r="BU69" s="159"/>
      <c r="BV69" s="159"/>
      <c r="BW69" s="159"/>
      <c r="BX69" s="159"/>
      <c r="BY69" s="159"/>
      <c r="BZ69" s="159"/>
      <c r="CA69" s="159"/>
      <c r="CB69" s="159"/>
      <c r="CC69" s="159"/>
      <c r="CD69" s="159"/>
      <c r="CE69" s="159"/>
      <c r="CF69" s="159"/>
      <c r="CG69" s="159"/>
      <c r="CH69" s="159"/>
      <c r="CI69" s="159"/>
      <c r="CJ69" s="159"/>
      <c r="CK69" s="159"/>
      <c r="CL69" s="159"/>
      <c r="CM69" s="159"/>
      <c r="CN69" s="159"/>
      <c r="CO69" s="159"/>
      <c r="CP69" s="159"/>
      <c r="CQ69" s="596"/>
      <c r="CR69" s="596"/>
      <c r="CS69" s="596"/>
      <c r="CT69" s="596"/>
      <c r="CU69" s="596"/>
      <c r="CV69" s="596"/>
      <c r="CW69" s="596"/>
      <c r="CX69" s="587"/>
      <c r="CY69" s="587"/>
      <c r="CZ69" s="170"/>
      <c r="DA69" s="170"/>
      <c r="DB69" s="589"/>
      <c r="DC69" s="589"/>
      <c r="DD69" s="589"/>
      <c r="DE69" s="589"/>
      <c r="DF69" s="589"/>
      <c r="DG69" s="589"/>
      <c r="DH69" s="589"/>
      <c r="DI69" s="589"/>
      <c r="DJ69" s="589"/>
      <c r="DK69" s="589"/>
      <c r="DL69" s="589"/>
      <c r="DM69" s="589"/>
      <c r="DN69" s="589"/>
      <c r="DO69" s="589"/>
      <c r="DP69" s="589"/>
      <c r="DQ69" s="589"/>
      <c r="DR69" s="589"/>
      <c r="DS69" s="589"/>
      <c r="DT69" s="589"/>
      <c r="DU69" s="589"/>
      <c r="DV69" s="589"/>
      <c r="DW69" s="589"/>
      <c r="DX69" s="589"/>
      <c r="DY69" s="589"/>
      <c r="DZ69" s="589"/>
      <c r="EA69" s="589"/>
      <c r="EB69" s="589"/>
      <c r="EC69" s="589"/>
      <c r="ED69" s="589"/>
      <c r="EE69" s="589"/>
      <c r="EF69" s="589"/>
      <c r="EG69" s="589"/>
      <c r="EH69" s="589"/>
      <c r="EI69" s="589"/>
      <c r="EJ69" s="589"/>
      <c r="EK69" s="589"/>
      <c r="EL69" s="589"/>
      <c r="EM69" s="589"/>
      <c r="EN69" s="589"/>
      <c r="EO69" s="589"/>
      <c r="EP69" s="589"/>
      <c r="EQ69" s="589"/>
      <c r="ER69" s="589"/>
      <c r="ES69" s="589"/>
      <c r="ET69" s="589"/>
      <c r="EU69" s="589"/>
      <c r="EV69" s="589"/>
      <c r="EW69" s="589"/>
      <c r="EX69" s="589"/>
      <c r="EY69" s="589"/>
      <c r="EZ69" s="589"/>
      <c r="FA69" s="589"/>
      <c r="FB69" s="589"/>
      <c r="FC69" s="589"/>
      <c r="FD69" s="589"/>
      <c r="FE69" s="589"/>
      <c r="FF69" s="589"/>
      <c r="FG69" s="589"/>
      <c r="FH69" s="589"/>
      <c r="FI69" s="589"/>
      <c r="FJ69" s="589"/>
      <c r="FK69" s="589"/>
      <c r="FL69" s="589"/>
      <c r="FM69" s="589"/>
      <c r="FN69" s="589"/>
      <c r="FO69" s="589"/>
      <c r="FP69" s="589"/>
      <c r="FQ69" s="589"/>
      <c r="FR69" s="589"/>
      <c r="FS69" s="589"/>
      <c r="FT69" s="589"/>
      <c r="FU69" s="589"/>
      <c r="FV69" s="589"/>
      <c r="FW69" s="589"/>
      <c r="FX69" s="589"/>
      <c r="FY69" s="589"/>
      <c r="FZ69" s="589"/>
      <c r="GA69" s="589"/>
      <c r="GB69" s="589"/>
      <c r="GC69" s="589"/>
      <c r="GD69" s="589"/>
      <c r="GE69" s="589"/>
      <c r="GF69" s="589"/>
      <c r="GG69" s="589"/>
      <c r="GH69" s="589"/>
      <c r="GI69" s="589"/>
      <c r="GJ69" s="589"/>
      <c r="GK69" s="589"/>
      <c r="GL69" s="589"/>
      <c r="GM69" s="589"/>
      <c r="GN69" s="589"/>
      <c r="GO69" s="589"/>
      <c r="GP69" s="589"/>
      <c r="GQ69" s="589"/>
      <c r="GR69" s="589"/>
      <c r="GS69" s="589"/>
      <c r="GT69" s="589"/>
      <c r="GU69" s="589"/>
      <c r="GV69" s="589"/>
      <c r="GW69" s="589"/>
      <c r="GX69" s="589"/>
      <c r="GY69" s="589"/>
      <c r="GZ69" s="589"/>
      <c r="HA69" s="589"/>
      <c r="HB69" s="589"/>
      <c r="HC69" s="589"/>
      <c r="HD69" s="589"/>
      <c r="HE69" s="589"/>
      <c r="HF69" s="589"/>
      <c r="HG69" s="589"/>
      <c r="HH69" s="589"/>
      <c r="HI69" s="589"/>
      <c r="HJ69" s="589"/>
      <c r="HK69" s="589"/>
      <c r="HL69" s="589"/>
      <c r="HM69" s="589"/>
      <c r="HN69" s="589"/>
      <c r="HO69" s="589"/>
      <c r="HP69" s="589"/>
      <c r="HQ69" s="589"/>
      <c r="HR69" s="589"/>
      <c r="HS69" s="589"/>
      <c r="HT69" s="589"/>
      <c r="HU69" s="589"/>
      <c r="HV69" s="589"/>
      <c r="HW69" s="589"/>
      <c r="HX69" s="589"/>
      <c r="HY69" s="589"/>
      <c r="HZ69" s="589"/>
      <c r="IA69" s="589"/>
      <c r="IB69" s="589"/>
      <c r="IC69" s="589"/>
      <c r="ID69" s="589"/>
      <c r="IE69" s="589"/>
      <c r="IF69" s="589"/>
      <c r="IG69" s="589"/>
      <c r="IH69" s="589"/>
      <c r="II69" s="589"/>
      <c r="IJ69" s="589"/>
      <c r="IK69" s="589"/>
      <c r="IL69" s="589"/>
      <c r="IM69" s="589"/>
      <c r="IN69" s="589"/>
      <c r="IO69" s="589"/>
      <c r="IP69" s="589"/>
      <c r="IQ69" s="589"/>
      <c r="IR69" s="589"/>
      <c r="IS69" s="589"/>
      <c r="IT69" s="589"/>
      <c r="IU69" s="589"/>
      <c r="IV69" s="589"/>
    </row>
    <row r="70" spans="1:256" s="30" customFormat="1">
      <c r="A70" s="589"/>
      <c r="B70" s="587"/>
      <c r="C70" s="587"/>
      <c r="D70" s="587"/>
      <c r="E70" s="587"/>
      <c r="F70" s="587"/>
      <c r="G70" s="587"/>
      <c r="H70" s="587"/>
      <c r="I70" s="587"/>
      <c r="J70" s="587"/>
      <c r="K70" s="587"/>
      <c r="L70" s="587"/>
      <c r="M70" s="587"/>
      <c r="N70" s="587"/>
      <c r="O70" s="587"/>
      <c r="P70" s="587"/>
      <c r="Q70" s="587"/>
      <c r="R70" s="587"/>
      <c r="S70" s="587"/>
      <c r="T70" s="587"/>
      <c r="U70" s="587"/>
      <c r="V70" s="587"/>
      <c r="W70" s="587"/>
      <c r="X70" s="587"/>
      <c r="Y70" s="587"/>
      <c r="Z70" s="587"/>
      <c r="AA70" s="587"/>
      <c r="AB70" s="587"/>
      <c r="AC70" s="587"/>
      <c r="AD70" s="587"/>
      <c r="AE70" s="587"/>
      <c r="AF70" s="587"/>
      <c r="AG70" s="587"/>
      <c r="AH70" s="587"/>
      <c r="AI70" s="94"/>
      <c r="AJ70" s="94"/>
      <c r="AK70" s="94"/>
      <c r="AL70" s="94"/>
      <c r="AM70" s="94"/>
      <c r="AN70" s="94"/>
      <c r="AO70" s="94"/>
      <c r="AP70" s="94"/>
      <c r="AQ70" s="94"/>
      <c r="AR70" s="35"/>
      <c r="AS70" s="35"/>
      <c r="AT70" s="35"/>
      <c r="AU70" s="35"/>
      <c r="AV70" s="35"/>
      <c r="AW70" s="35"/>
      <c r="AX70" s="35"/>
      <c r="AY70" s="35"/>
      <c r="AZ70" s="35"/>
      <c r="BA70" s="35"/>
      <c r="BB70" s="35"/>
      <c r="BC70" s="159"/>
      <c r="BD70" s="159"/>
      <c r="BE70" s="159"/>
      <c r="BF70" s="159"/>
      <c r="BG70" s="159"/>
      <c r="BH70" s="159"/>
      <c r="BI70" s="159"/>
      <c r="BJ70" s="159"/>
      <c r="BK70" s="159"/>
      <c r="BL70" s="159"/>
      <c r="BM70" s="159"/>
      <c r="BN70" s="159"/>
      <c r="BO70" s="159"/>
      <c r="BP70" s="159"/>
      <c r="BQ70" s="159"/>
      <c r="BR70" s="159"/>
      <c r="BS70" s="159"/>
      <c r="BT70" s="159"/>
      <c r="BU70" s="159"/>
      <c r="BV70" s="159"/>
      <c r="BW70" s="159"/>
      <c r="BX70" s="159"/>
      <c r="BY70" s="159"/>
      <c r="BZ70" s="159"/>
      <c r="CA70" s="159"/>
      <c r="CB70" s="159"/>
      <c r="CC70" s="159"/>
      <c r="CD70" s="159"/>
      <c r="CE70" s="159"/>
      <c r="CF70" s="159"/>
      <c r="CG70" s="159"/>
      <c r="CH70" s="159"/>
      <c r="CI70" s="159"/>
      <c r="CJ70" s="159"/>
      <c r="CK70" s="159"/>
      <c r="CL70" s="159"/>
      <c r="CM70" s="159"/>
      <c r="CN70" s="159"/>
      <c r="CO70" s="159"/>
      <c r="CP70" s="159"/>
      <c r="CQ70" s="596"/>
      <c r="CR70" s="596"/>
      <c r="CS70" s="596"/>
      <c r="CT70" s="596"/>
      <c r="CU70" s="596"/>
      <c r="CV70" s="596"/>
      <c r="CW70" s="596"/>
      <c r="CX70" s="587"/>
      <c r="CY70" s="587"/>
      <c r="CZ70" s="170"/>
      <c r="DA70" s="170"/>
      <c r="DB70" s="589"/>
      <c r="DC70" s="589"/>
      <c r="DD70" s="589"/>
      <c r="DE70" s="589"/>
      <c r="DF70" s="589"/>
      <c r="DG70" s="589"/>
      <c r="DH70" s="589"/>
      <c r="DI70" s="589"/>
      <c r="DJ70" s="589"/>
      <c r="DK70" s="589"/>
      <c r="DL70" s="589"/>
      <c r="DM70" s="589"/>
      <c r="DN70" s="589"/>
      <c r="DO70" s="589"/>
      <c r="DP70" s="589"/>
      <c r="DQ70" s="589"/>
      <c r="DR70" s="589"/>
      <c r="DS70" s="589"/>
      <c r="DT70" s="589"/>
      <c r="DU70" s="589"/>
      <c r="DV70" s="589"/>
      <c r="DW70" s="589"/>
      <c r="DX70" s="589"/>
      <c r="DY70" s="589"/>
      <c r="DZ70" s="589"/>
      <c r="EA70" s="589"/>
      <c r="EB70" s="589"/>
      <c r="EC70" s="589"/>
      <c r="ED70" s="589"/>
      <c r="EE70" s="589"/>
      <c r="EF70" s="589"/>
      <c r="EG70" s="589"/>
      <c r="EH70" s="589"/>
      <c r="EI70" s="589"/>
      <c r="EJ70" s="589"/>
      <c r="EK70" s="589"/>
      <c r="EL70" s="589"/>
      <c r="EM70" s="589"/>
      <c r="EN70" s="589"/>
      <c r="EO70" s="589"/>
      <c r="EP70" s="589"/>
      <c r="EQ70" s="589"/>
      <c r="ER70" s="589"/>
      <c r="ES70" s="589"/>
      <c r="ET70" s="589"/>
      <c r="EU70" s="589"/>
      <c r="EV70" s="589"/>
      <c r="EW70" s="589"/>
      <c r="EX70" s="589"/>
      <c r="EY70" s="589"/>
      <c r="EZ70" s="589"/>
      <c r="FA70" s="589"/>
      <c r="FB70" s="589"/>
      <c r="FC70" s="589"/>
      <c r="FD70" s="589"/>
      <c r="FE70" s="589"/>
      <c r="FF70" s="589"/>
      <c r="FG70" s="589"/>
      <c r="FH70" s="589"/>
      <c r="FI70" s="589"/>
      <c r="FJ70" s="589"/>
      <c r="FK70" s="589"/>
      <c r="FL70" s="589"/>
      <c r="FM70" s="589"/>
      <c r="FN70" s="589"/>
      <c r="FO70" s="589"/>
      <c r="FP70" s="589"/>
      <c r="FQ70" s="589"/>
      <c r="FR70" s="589"/>
      <c r="FS70" s="589"/>
      <c r="FT70" s="589"/>
      <c r="FU70" s="589"/>
      <c r="FV70" s="589"/>
      <c r="FW70" s="589"/>
      <c r="FX70" s="589"/>
      <c r="FY70" s="589"/>
      <c r="FZ70" s="589"/>
      <c r="GA70" s="589"/>
      <c r="GB70" s="589"/>
      <c r="GC70" s="589"/>
      <c r="GD70" s="589"/>
      <c r="GE70" s="589"/>
      <c r="GF70" s="589"/>
      <c r="GG70" s="589"/>
      <c r="GH70" s="589"/>
      <c r="GI70" s="589"/>
      <c r="GJ70" s="589"/>
      <c r="GK70" s="589"/>
      <c r="GL70" s="589"/>
      <c r="GM70" s="589"/>
      <c r="GN70" s="589"/>
      <c r="GO70" s="589"/>
      <c r="GP70" s="589"/>
      <c r="GQ70" s="589"/>
      <c r="GR70" s="589"/>
      <c r="GS70" s="589"/>
      <c r="GT70" s="589"/>
      <c r="GU70" s="589"/>
      <c r="GV70" s="589"/>
      <c r="GW70" s="589"/>
      <c r="GX70" s="589"/>
      <c r="GY70" s="589"/>
      <c r="GZ70" s="589"/>
      <c r="HA70" s="589"/>
      <c r="HB70" s="589"/>
      <c r="HC70" s="589"/>
      <c r="HD70" s="589"/>
      <c r="HE70" s="589"/>
      <c r="HF70" s="589"/>
      <c r="HG70" s="589"/>
      <c r="HH70" s="589"/>
      <c r="HI70" s="589"/>
      <c r="HJ70" s="589"/>
      <c r="HK70" s="589"/>
      <c r="HL70" s="589"/>
      <c r="HM70" s="589"/>
      <c r="HN70" s="589"/>
      <c r="HO70" s="589"/>
      <c r="HP70" s="589"/>
      <c r="HQ70" s="589"/>
      <c r="HR70" s="589"/>
      <c r="HS70" s="589"/>
      <c r="HT70" s="589"/>
      <c r="HU70" s="589"/>
      <c r="HV70" s="589"/>
      <c r="HW70" s="589"/>
      <c r="HX70" s="589"/>
      <c r="HY70" s="589"/>
      <c r="HZ70" s="589"/>
      <c r="IA70" s="589"/>
      <c r="IB70" s="589"/>
      <c r="IC70" s="589"/>
      <c r="ID70" s="589"/>
      <c r="IE70" s="589"/>
      <c r="IF70" s="589"/>
      <c r="IG70" s="589"/>
      <c r="IH70" s="589"/>
      <c r="II70" s="589"/>
      <c r="IJ70" s="589"/>
      <c r="IK70" s="589"/>
      <c r="IL70" s="589"/>
      <c r="IM70" s="589"/>
      <c r="IN70" s="589"/>
      <c r="IO70" s="589"/>
      <c r="IP70" s="589"/>
      <c r="IQ70" s="589"/>
      <c r="IR70" s="589"/>
      <c r="IS70" s="589"/>
      <c r="IT70" s="589"/>
      <c r="IU70" s="589"/>
      <c r="IV70" s="589"/>
    </row>
    <row r="71" spans="1:256" s="30" customFormat="1" ht="15.95" customHeight="1">
      <c r="A71" s="589"/>
      <c r="B71" s="587"/>
      <c r="C71" s="587"/>
      <c r="D71" s="587"/>
      <c r="E71" s="587"/>
      <c r="F71" s="587"/>
      <c r="G71" s="587"/>
      <c r="H71" s="587"/>
      <c r="I71" s="587"/>
      <c r="J71" s="587"/>
      <c r="K71" s="587"/>
      <c r="L71" s="587"/>
      <c r="M71" s="587"/>
      <c r="N71" s="587"/>
      <c r="O71" s="587"/>
      <c r="P71" s="587"/>
      <c r="Q71" s="587"/>
      <c r="R71" s="587"/>
      <c r="S71" s="587"/>
      <c r="T71" s="587"/>
      <c r="U71" s="587"/>
      <c r="V71" s="587"/>
      <c r="W71" s="587"/>
      <c r="X71" s="587"/>
      <c r="Y71" s="587"/>
      <c r="Z71" s="587"/>
      <c r="AA71" s="587"/>
      <c r="AB71" s="587"/>
      <c r="AC71" s="587"/>
      <c r="AD71" s="587"/>
      <c r="AE71" s="587"/>
      <c r="AF71" s="587"/>
      <c r="AG71" s="587"/>
      <c r="AH71" s="587"/>
      <c r="AI71" s="587"/>
      <c r="AJ71" s="587"/>
      <c r="AK71" s="587"/>
      <c r="AL71" s="587"/>
      <c r="AM71" s="587"/>
      <c r="AN71" s="587"/>
      <c r="AO71" s="587"/>
      <c r="AP71" s="587"/>
      <c r="AQ71" s="587"/>
      <c r="AR71" s="35"/>
      <c r="AS71" s="35"/>
      <c r="AT71" s="35"/>
      <c r="AU71" s="35"/>
      <c r="AV71" s="35"/>
      <c r="AW71" s="35"/>
      <c r="AX71" s="35"/>
      <c r="AY71" s="35"/>
      <c r="AZ71" s="35"/>
      <c r="BA71" s="35"/>
      <c r="BB71" s="35"/>
      <c r="BC71" s="587"/>
      <c r="BD71" s="587"/>
      <c r="BE71" s="587"/>
      <c r="BF71" s="587"/>
      <c r="BG71" s="587"/>
      <c r="BH71" s="587"/>
      <c r="BI71" s="587"/>
      <c r="BJ71" s="587"/>
      <c r="BK71" s="35"/>
      <c r="BL71" s="35"/>
      <c r="BM71" s="35"/>
      <c r="BN71" s="35"/>
      <c r="BO71" s="35"/>
      <c r="BP71" s="35"/>
      <c r="BQ71" s="35"/>
      <c r="BR71" s="35"/>
      <c r="BS71" s="587"/>
      <c r="BT71" s="587"/>
      <c r="BU71" s="587"/>
      <c r="BV71" s="587"/>
      <c r="BW71" s="587"/>
      <c r="BX71" s="587"/>
      <c r="BY71" s="587"/>
      <c r="BZ71" s="587"/>
      <c r="CA71" s="587"/>
      <c r="CB71" s="587"/>
      <c r="CC71" s="587"/>
      <c r="CD71" s="587"/>
      <c r="CE71" s="587"/>
      <c r="CF71" s="587"/>
      <c r="CG71" s="587"/>
      <c r="CH71" s="587"/>
      <c r="CI71" s="587"/>
      <c r="CJ71" s="587"/>
      <c r="CK71" s="587"/>
      <c r="CL71" s="587"/>
      <c r="CM71" s="587"/>
      <c r="CN71" s="587"/>
      <c r="CO71" s="587"/>
      <c r="CP71" s="587"/>
      <c r="CQ71" s="159"/>
      <c r="CR71" s="159"/>
      <c r="CS71" s="159"/>
      <c r="CT71" s="159"/>
      <c r="CU71" s="159"/>
      <c r="CV71" s="159"/>
      <c r="CW71" s="159"/>
      <c r="CX71" s="587"/>
      <c r="CY71" s="587"/>
      <c r="CZ71" s="589"/>
      <c r="DA71" s="589"/>
      <c r="DB71" s="589"/>
      <c r="DC71" s="589"/>
      <c r="DD71" s="589"/>
      <c r="DE71" s="589"/>
      <c r="DF71" s="589"/>
      <c r="DG71" s="589"/>
      <c r="DH71" s="589"/>
      <c r="DI71" s="589"/>
      <c r="DJ71" s="589"/>
      <c r="DK71" s="589"/>
      <c r="DL71" s="589"/>
      <c r="DM71" s="589"/>
      <c r="DN71" s="589"/>
      <c r="DO71" s="589"/>
      <c r="DP71" s="589"/>
      <c r="DQ71" s="589"/>
      <c r="DR71" s="589"/>
      <c r="DS71" s="589"/>
      <c r="DT71" s="589"/>
      <c r="DU71" s="589"/>
      <c r="DV71" s="589"/>
      <c r="DW71" s="589"/>
      <c r="DX71" s="589"/>
      <c r="DY71" s="589"/>
      <c r="DZ71" s="589"/>
      <c r="EA71" s="589"/>
      <c r="EB71" s="589"/>
      <c r="EC71" s="589"/>
      <c r="ED71" s="589"/>
      <c r="EE71" s="589"/>
      <c r="EF71" s="589"/>
      <c r="EG71" s="589"/>
      <c r="EH71" s="589"/>
      <c r="EI71" s="589"/>
      <c r="EJ71" s="589"/>
      <c r="EK71" s="589"/>
      <c r="EL71" s="589"/>
      <c r="EM71" s="589"/>
      <c r="EN71" s="589"/>
      <c r="EO71" s="589"/>
      <c r="EP71" s="589"/>
      <c r="EQ71" s="589"/>
      <c r="ER71" s="589"/>
      <c r="ES71" s="589"/>
      <c r="ET71" s="589"/>
      <c r="EU71" s="589"/>
      <c r="EV71" s="589"/>
      <c r="EW71" s="589"/>
      <c r="EX71" s="589"/>
      <c r="EY71" s="589"/>
      <c r="EZ71" s="589"/>
      <c r="FA71" s="589"/>
      <c r="FB71" s="589"/>
      <c r="FC71" s="589"/>
      <c r="FD71" s="589"/>
      <c r="FE71" s="589"/>
      <c r="FF71" s="589"/>
      <c r="FG71" s="589"/>
      <c r="FH71" s="589"/>
      <c r="FI71" s="589"/>
      <c r="FJ71" s="589"/>
      <c r="FK71" s="589"/>
      <c r="FL71" s="589"/>
      <c r="FM71" s="589"/>
      <c r="FN71" s="589"/>
      <c r="FO71" s="589"/>
      <c r="FP71" s="589"/>
      <c r="FQ71" s="589"/>
      <c r="FR71" s="589"/>
      <c r="FS71" s="589"/>
      <c r="FT71" s="589"/>
      <c r="FU71" s="589"/>
      <c r="FV71" s="589"/>
      <c r="FW71" s="589"/>
      <c r="FX71" s="589"/>
      <c r="FY71" s="589"/>
      <c r="FZ71" s="589"/>
      <c r="GA71" s="589"/>
      <c r="GB71" s="589"/>
      <c r="GC71" s="589"/>
      <c r="GD71" s="589"/>
      <c r="GE71" s="589"/>
      <c r="GF71" s="589"/>
      <c r="GG71" s="589"/>
      <c r="GH71" s="589"/>
      <c r="GI71" s="589"/>
      <c r="GJ71" s="589"/>
      <c r="GK71" s="589"/>
      <c r="GL71" s="589"/>
      <c r="GM71" s="589"/>
      <c r="GN71" s="589"/>
      <c r="GO71" s="589"/>
      <c r="GP71" s="589"/>
      <c r="GQ71" s="589"/>
      <c r="GR71" s="589"/>
      <c r="GS71" s="589"/>
      <c r="GT71" s="589"/>
      <c r="GU71" s="589"/>
      <c r="GV71" s="589"/>
      <c r="GW71" s="589"/>
      <c r="GX71" s="589"/>
      <c r="GY71" s="589"/>
      <c r="GZ71" s="589"/>
      <c r="HA71" s="589"/>
      <c r="HB71" s="589"/>
      <c r="HC71" s="589"/>
      <c r="HD71" s="589"/>
      <c r="HE71" s="589"/>
      <c r="HF71" s="589"/>
      <c r="HG71" s="589"/>
      <c r="HH71" s="589"/>
      <c r="HI71" s="589"/>
      <c r="HJ71" s="589"/>
      <c r="HK71" s="589"/>
      <c r="HL71" s="589"/>
      <c r="HM71" s="589"/>
      <c r="HN71" s="589"/>
      <c r="HO71" s="589"/>
      <c r="HP71" s="589"/>
      <c r="HQ71" s="589"/>
      <c r="HR71" s="589"/>
      <c r="HS71" s="589"/>
      <c r="HT71" s="589"/>
      <c r="HU71" s="589"/>
      <c r="HV71" s="589"/>
      <c r="HW71" s="589"/>
      <c r="HX71" s="589"/>
      <c r="HY71" s="589"/>
      <c r="HZ71" s="589"/>
      <c r="IA71" s="589"/>
      <c r="IB71" s="589"/>
      <c r="IC71" s="589"/>
      <c r="ID71" s="589"/>
      <c r="IE71" s="589"/>
      <c r="IF71" s="589"/>
      <c r="IG71" s="589"/>
      <c r="IH71" s="589"/>
      <c r="II71" s="589"/>
      <c r="IJ71" s="589"/>
      <c r="IK71" s="589"/>
      <c r="IL71" s="589"/>
      <c r="IM71" s="589"/>
      <c r="IN71" s="589"/>
      <c r="IO71" s="589"/>
      <c r="IP71" s="589"/>
      <c r="IQ71" s="589"/>
      <c r="IR71" s="589"/>
      <c r="IS71" s="589"/>
      <c r="IT71" s="589"/>
      <c r="IU71" s="589"/>
      <c r="IV71" s="589"/>
    </row>
    <row r="72" spans="1:256">
      <c r="B72" s="587"/>
      <c r="C72" s="587"/>
      <c r="D72" s="587"/>
      <c r="E72" s="587"/>
      <c r="F72" s="587"/>
      <c r="G72" s="587"/>
      <c r="H72" s="587"/>
      <c r="I72" s="587"/>
      <c r="J72" s="587"/>
      <c r="K72" s="587"/>
      <c r="L72" s="587"/>
      <c r="M72" s="587"/>
      <c r="N72" s="587"/>
      <c r="O72" s="587"/>
      <c r="P72" s="587"/>
      <c r="Q72" s="587"/>
      <c r="R72" s="587"/>
      <c r="S72" s="587"/>
      <c r="T72" s="587"/>
      <c r="U72" s="587"/>
      <c r="V72" s="587"/>
      <c r="W72" s="587"/>
      <c r="X72" s="587"/>
      <c r="Y72" s="587"/>
      <c r="Z72" s="587"/>
      <c r="AA72" s="587"/>
      <c r="AB72" s="587"/>
      <c r="AC72" s="587"/>
      <c r="AD72" s="587"/>
      <c r="AE72" s="587"/>
      <c r="AF72" s="587"/>
      <c r="AG72" s="587"/>
      <c r="AH72" s="587"/>
      <c r="AI72" s="587"/>
      <c r="AJ72" s="587"/>
      <c r="AK72" s="587"/>
      <c r="AL72" s="587"/>
      <c r="AM72" s="587"/>
      <c r="AN72" s="587"/>
      <c r="AO72" s="587"/>
      <c r="AP72" s="587"/>
      <c r="AQ72" s="587"/>
      <c r="AR72" s="587"/>
      <c r="AS72" s="587"/>
      <c r="AT72" s="587"/>
      <c r="AU72" s="587"/>
      <c r="AV72" s="587"/>
      <c r="AW72" s="587"/>
      <c r="AX72" s="587"/>
      <c r="AY72" s="587"/>
      <c r="AZ72" s="587"/>
      <c r="BA72" s="587"/>
      <c r="BB72" s="587"/>
      <c r="BC72" s="587"/>
      <c r="BD72" s="587"/>
      <c r="BE72" s="587"/>
      <c r="BF72" s="587"/>
      <c r="BG72" s="587"/>
      <c r="BH72" s="587"/>
      <c r="BI72" s="587"/>
      <c r="BJ72" s="587"/>
      <c r="BK72" s="587"/>
      <c r="BL72" s="587"/>
      <c r="BM72" s="587"/>
      <c r="BN72" s="587"/>
      <c r="BO72" s="587"/>
      <c r="BP72" s="587"/>
      <c r="BQ72" s="587"/>
      <c r="BR72" s="587"/>
      <c r="BS72" s="587"/>
      <c r="BT72" s="587"/>
      <c r="BU72" s="587"/>
      <c r="BV72" s="587"/>
      <c r="BW72" s="587"/>
      <c r="BX72" s="587"/>
      <c r="BY72" s="587"/>
      <c r="BZ72" s="587"/>
      <c r="CA72" s="587"/>
      <c r="CB72" s="587"/>
      <c r="CC72" s="587"/>
      <c r="CD72" s="587"/>
      <c r="CE72" s="587"/>
      <c r="CF72" s="587"/>
      <c r="CG72" s="587"/>
      <c r="CH72" s="587"/>
      <c r="CI72" s="587"/>
      <c r="CJ72" s="587"/>
      <c r="CK72" s="587"/>
      <c r="CL72" s="587"/>
      <c r="CM72" s="587"/>
      <c r="CN72" s="587"/>
      <c r="CO72" s="587"/>
      <c r="CP72" s="587"/>
      <c r="CQ72" s="587"/>
      <c r="CR72" s="587"/>
      <c r="CS72" s="587"/>
      <c r="CT72" s="587"/>
      <c r="CU72" s="587"/>
      <c r="CV72" s="587"/>
      <c r="CW72" s="587"/>
      <c r="CX72" s="222"/>
      <c r="CY72" s="587"/>
    </row>
    <row r="73" spans="1:256">
      <c r="B73" s="587"/>
      <c r="C73" s="587"/>
      <c r="D73" s="587"/>
      <c r="E73" s="587"/>
      <c r="F73" s="587"/>
      <c r="G73" s="587"/>
      <c r="H73" s="587"/>
      <c r="I73" s="587"/>
      <c r="J73" s="587"/>
      <c r="K73" s="587"/>
      <c r="L73" s="587"/>
      <c r="M73" s="587"/>
      <c r="N73" s="587"/>
      <c r="O73" s="587"/>
      <c r="P73" s="587"/>
      <c r="Q73" s="587"/>
      <c r="R73" s="587"/>
      <c r="S73" s="587"/>
      <c r="T73" s="587"/>
      <c r="U73" s="587"/>
      <c r="V73" s="587"/>
      <c r="W73" s="587"/>
      <c r="X73" s="587"/>
      <c r="Y73" s="587"/>
      <c r="Z73" s="587"/>
      <c r="AA73" s="587"/>
      <c r="AB73" s="587"/>
      <c r="AC73" s="587"/>
      <c r="AD73" s="587"/>
      <c r="AE73" s="587"/>
      <c r="AF73" s="587"/>
      <c r="AG73" s="587"/>
      <c r="AH73" s="587"/>
      <c r="AI73" s="587"/>
      <c r="AJ73" s="587"/>
      <c r="AK73" s="587"/>
      <c r="AL73" s="587"/>
      <c r="AM73" s="587"/>
      <c r="AN73" s="587"/>
      <c r="AO73" s="587"/>
      <c r="AP73" s="587"/>
      <c r="AQ73" s="587"/>
      <c r="AR73" s="587"/>
      <c r="AS73" s="587"/>
      <c r="AT73" s="587"/>
      <c r="AU73" s="587"/>
      <c r="AV73" s="587"/>
      <c r="AW73" s="587"/>
      <c r="AX73" s="587"/>
      <c r="AY73" s="587"/>
      <c r="AZ73" s="587"/>
      <c r="BA73" s="587"/>
      <c r="BB73" s="587"/>
      <c r="BC73" s="587"/>
      <c r="BD73" s="587"/>
      <c r="BE73" s="587"/>
      <c r="BF73" s="587"/>
      <c r="BG73" s="587"/>
      <c r="BH73" s="587"/>
      <c r="BI73" s="587"/>
      <c r="BJ73" s="587"/>
      <c r="BK73" s="587"/>
      <c r="BL73" s="587"/>
      <c r="BM73" s="587"/>
      <c r="BN73" s="587"/>
      <c r="BO73" s="587"/>
      <c r="BP73" s="587"/>
      <c r="BQ73" s="587"/>
      <c r="BR73" s="587"/>
      <c r="BS73" s="587"/>
      <c r="BT73" s="587"/>
      <c r="BU73" s="587"/>
      <c r="BV73" s="587"/>
      <c r="BW73" s="587"/>
      <c r="BX73" s="587"/>
      <c r="BY73" s="587"/>
      <c r="BZ73" s="587"/>
      <c r="CA73" s="587"/>
      <c r="CB73" s="587"/>
      <c r="CC73" s="587"/>
      <c r="CD73" s="587"/>
      <c r="CE73" s="587"/>
      <c r="CF73" s="587"/>
      <c r="CG73" s="587"/>
      <c r="CH73" s="587"/>
      <c r="CI73" s="587"/>
      <c r="CJ73" s="587"/>
      <c r="CK73" s="587"/>
      <c r="CL73" s="587"/>
      <c r="CM73" s="587"/>
      <c r="CN73" s="587"/>
      <c r="CO73" s="587"/>
      <c r="CP73" s="587"/>
      <c r="CQ73" s="587"/>
      <c r="CR73" s="587"/>
      <c r="CS73" s="587"/>
      <c r="CT73" s="587"/>
      <c r="CU73" s="587"/>
      <c r="CV73" s="587"/>
      <c r="CW73" s="587"/>
      <c r="CX73" s="222"/>
      <c r="CY73" s="587"/>
    </row>
    <row r="74" spans="1:256">
      <c r="B74" s="587"/>
      <c r="C74" s="587"/>
      <c r="D74" s="587"/>
      <c r="E74" s="587"/>
      <c r="F74" s="587"/>
      <c r="G74" s="587"/>
      <c r="H74" s="587"/>
      <c r="I74" s="587"/>
      <c r="J74" s="587"/>
      <c r="K74" s="587"/>
      <c r="L74" s="587"/>
      <c r="M74" s="587"/>
      <c r="N74" s="587"/>
      <c r="O74" s="587"/>
      <c r="P74" s="587"/>
      <c r="Q74" s="587"/>
      <c r="R74" s="587"/>
      <c r="S74" s="587"/>
      <c r="T74" s="587"/>
      <c r="U74" s="587"/>
      <c r="V74" s="587"/>
      <c r="W74" s="587"/>
      <c r="X74" s="587"/>
      <c r="Y74" s="587"/>
      <c r="Z74" s="587"/>
      <c r="AA74" s="587"/>
      <c r="AB74" s="587"/>
      <c r="AC74" s="587"/>
      <c r="AD74" s="587"/>
      <c r="AE74" s="587"/>
      <c r="AF74" s="587"/>
      <c r="AG74" s="587"/>
      <c r="AH74" s="587"/>
      <c r="AI74" s="587"/>
      <c r="AJ74" s="587"/>
      <c r="AK74" s="587"/>
      <c r="AL74" s="587"/>
      <c r="AM74" s="587"/>
      <c r="AN74" s="587"/>
      <c r="AO74" s="587"/>
      <c r="AP74" s="587"/>
      <c r="AQ74" s="587"/>
      <c r="AR74" s="587"/>
      <c r="AS74" s="587"/>
      <c r="AT74" s="587"/>
      <c r="AU74" s="587"/>
      <c r="AV74" s="587"/>
      <c r="AW74" s="587"/>
      <c r="AX74" s="587"/>
      <c r="AY74" s="587"/>
      <c r="AZ74" s="587"/>
      <c r="BA74" s="587"/>
      <c r="BB74" s="587"/>
      <c r="BC74" s="587"/>
      <c r="BD74" s="587"/>
      <c r="BE74" s="587"/>
      <c r="BF74" s="587"/>
      <c r="BG74" s="587"/>
      <c r="BH74" s="587"/>
      <c r="BI74" s="587"/>
      <c r="BJ74" s="587"/>
      <c r="BK74" s="587"/>
      <c r="BL74" s="587"/>
      <c r="BM74" s="587"/>
      <c r="BN74" s="587"/>
      <c r="BO74" s="587"/>
      <c r="BP74" s="587"/>
      <c r="BQ74" s="587"/>
      <c r="BR74" s="587"/>
      <c r="BS74" s="587"/>
      <c r="BT74" s="587"/>
      <c r="BU74" s="587"/>
      <c r="BV74" s="587"/>
      <c r="BW74" s="587"/>
      <c r="BX74" s="587"/>
      <c r="BY74" s="587"/>
      <c r="BZ74" s="587"/>
      <c r="CA74" s="587"/>
      <c r="CB74" s="587"/>
      <c r="CC74" s="587"/>
      <c r="CD74" s="587"/>
      <c r="CE74" s="587"/>
      <c r="CF74" s="587"/>
      <c r="CG74" s="587"/>
      <c r="CH74" s="587"/>
      <c r="CI74" s="587"/>
      <c r="CJ74" s="587"/>
      <c r="CK74" s="587"/>
      <c r="CL74" s="587"/>
      <c r="CM74" s="587"/>
      <c r="CN74" s="587"/>
      <c r="CO74" s="587"/>
      <c r="CP74" s="587"/>
      <c r="CQ74" s="587"/>
      <c r="CR74" s="587"/>
      <c r="CS74" s="587"/>
      <c r="CT74" s="587"/>
      <c r="CU74" s="587"/>
      <c r="CV74" s="587"/>
      <c r="CW74" s="587"/>
      <c r="CX74" s="222"/>
      <c r="CY74" s="587"/>
    </row>
    <row r="75" spans="1:256" s="30" customFormat="1" ht="15.95" customHeight="1">
      <c r="A75" s="589"/>
      <c r="B75" s="587"/>
      <c r="C75" s="587"/>
      <c r="D75" s="587"/>
      <c r="E75" s="587"/>
      <c r="F75" s="587"/>
      <c r="G75" s="587"/>
      <c r="H75" s="587"/>
      <c r="I75" s="587"/>
      <c r="J75" s="587"/>
      <c r="K75" s="587"/>
      <c r="L75" s="587"/>
      <c r="M75" s="587"/>
      <c r="N75" s="587"/>
      <c r="O75" s="587"/>
      <c r="P75" s="587"/>
      <c r="Q75" s="587"/>
      <c r="R75" s="587"/>
      <c r="S75" s="587"/>
      <c r="T75" s="587"/>
      <c r="U75" s="587"/>
      <c r="V75" s="587"/>
      <c r="W75" s="587"/>
      <c r="X75" s="587"/>
      <c r="Y75" s="587"/>
      <c r="Z75" s="587"/>
      <c r="AA75" s="587"/>
      <c r="AB75" s="587"/>
      <c r="AC75" s="587"/>
      <c r="AD75" s="587"/>
      <c r="AE75" s="587"/>
      <c r="AF75" s="587"/>
      <c r="AG75" s="587"/>
      <c r="AH75" s="587"/>
      <c r="AI75" s="587"/>
      <c r="AJ75" s="587"/>
      <c r="AK75" s="587"/>
      <c r="AL75" s="587"/>
      <c r="AM75" s="587"/>
      <c r="AN75" s="587"/>
      <c r="AO75" s="587"/>
      <c r="AP75" s="587"/>
      <c r="AQ75" s="587"/>
      <c r="AR75" s="35"/>
      <c r="AS75" s="35"/>
      <c r="AT75" s="35"/>
      <c r="AU75" s="35"/>
      <c r="AV75" s="35"/>
      <c r="AW75" s="35"/>
      <c r="AX75" s="35"/>
      <c r="AY75" s="35"/>
      <c r="AZ75" s="35"/>
      <c r="BA75" s="35"/>
      <c r="BB75" s="35"/>
      <c r="BC75" s="587"/>
      <c r="BD75" s="587"/>
      <c r="BE75" s="587"/>
      <c r="BF75" s="587"/>
      <c r="BG75" s="587"/>
      <c r="BH75" s="587"/>
      <c r="BI75" s="587"/>
      <c r="BJ75" s="587"/>
      <c r="BK75" s="35"/>
      <c r="BL75" s="35"/>
      <c r="BM75" s="35"/>
      <c r="BN75" s="35"/>
      <c r="BO75" s="35"/>
      <c r="BP75" s="35"/>
      <c r="BQ75" s="35"/>
      <c r="BR75" s="35"/>
      <c r="BS75" s="587"/>
      <c r="BT75" s="587"/>
      <c r="BU75" s="587"/>
      <c r="BV75" s="587"/>
      <c r="BW75" s="587"/>
      <c r="BX75" s="587"/>
      <c r="BY75" s="587"/>
      <c r="BZ75" s="1214"/>
      <c r="CA75" s="1214"/>
      <c r="CB75" s="1214"/>
      <c r="CC75" s="1214"/>
      <c r="CD75" s="1214"/>
      <c r="CE75" s="1214"/>
      <c r="CF75" s="1214"/>
      <c r="CG75" s="1214"/>
      <c r="CH75" s="1214"/>
      <c r="CI75" s="1214"/>
      <c r="CJ75" s="1214"/>
      <c r="CK75" s="1214"/>
      <c r="CL75" s="1214"/>
      <c r="CM75" s="1214"/>
      <c r="CN75" s="1214"/>
      <c r="CO75" s="1214"/>
      <c r="CP75" s="1214"/>
      <c r="CQ75" s="1214"/>
      <c r="CR75" s="159"/>
      <c r="CS75" s="159"/>
      <c r="CT75" s="159"/>
      <c r="CU75" s="159"/>
      <c r="CV75" s="159"/>
      <c r="CW75" s="159"/>
      <c r="CX75" s="222"/>
      <c r="CY75" s="224"/>
      <c r="CZ75" s="589"/>
      <c r="DA75" s="589"/>
      <c r="DB75" s="589"/>
      <c r="DC75" s="589"/>
      <c r="DD75" s="589"/>
      <c r="DE75" s="589"/>
      <c r="DF75" s="589"/>
      <c r="DG75" s="589"/>
      <c r="DH75" s="589"/>
      <c r="DI75" s="589"/>
      <c r="DJ75" s="589"/>
      <c r="DK75" s="589"/>
      <c r="DL75" s="589"/>
      <c r="DM75" s="589"/>
      <c r="DN75" s="589"/>
      <c r="DO75" s="589"/>
      <c r="DP75" s="589"/>
      <c r="DQ75" s="589"/>
      <c r="DR75" s="589"/>
      <c r="DS75" s="589"/>
      <c r="DT75" s="589"/>
      <c r="DU75" s="589"/>
      <c r="DV75" s="589"/>
      <c r="DW75" s="589"/>
      <c r="DX75" s="589"/>
      <c r="DY75" s="589"/>
      <c r="DZ75" s="589"/>
      <c r="EA75" s="589"/>
      <c r="EB75" s="589"/>
      <c r="EC75" s="589"/>
      <c r="ED75" s="589"/>
      <c r="EE75" s="589"/>
      <c r="EF75" s="589"/>
      <c r="EG75" s="589"/>
      <c r="EH75" s="589"/>
      <c r="EI75" s="589"/>
      <c r="EJ75" s="589"/>
      <c r="EK75" s="589"/>
      <c r="EL75" s="589"/>
      <c r="EM75" s="589"/>
      <c r="EN75" s="589"/>
      <c r="EO75" s="589"/>
      <c r="EP75" s="589"/>
      <c r="EQ75" s="589"/>
      <c r="ER75" s="589"/>
      <c r="ES75" s="589"/>
      <c r="ET75" s="589"/>
      <c r="EU75" s="589"/>
      <c r="EV75" s="589"/>
      <c r="EW75" s="589"/>
      <c r="EX75" s="589"/>
      <c r="EY75" s="589"/>
      <c r="EZ75" s="589"/>
      <c r="FA75" s="589"/>
      <c r="FB75" s="589"/>
      <c r="FC75" s="589"/>
      <c r="FD75" s="589"/>
      <c r="FE75" s="589"/>
      <c r="FF75" s="589"/>
      <c r="FG75" s="589"/>
      <c r="FH75" s="589"/>
      <c r="FI75" s="589"/>
      <c r="FJ75" s="589"/>
      <c r="FK75" s="589"/>
      <c r="FL75" s="589"/>
      <c r="FM75" s="589"/>
      <c r="FN75" s="589"/>
      <c r="FO75" s="589"/>
      <c r="FP75" s="589"/>
      <c r="FQ75" s="589"/>
      <c r="FR75" s="589"/>
      <c r="FS75" s="589"/>
      <c r="FT75" s="589"/>
      <c r="FU75" s="589"/>
      <c r="FV75" s="589"/>
      <c r="FW75" s="589"/>
      <c r="FX75" s="589"/>
      <c r="FY75" s="589"/>
      <c r="FZ75" s="589"/>
      <c r="GA75" s="589"/>
      <c r="GB75" s="589"/>
      <c r="GC75" s="589"/>
      <c r="GD75" s="589"/>
      <c r="GE75" s="589"/>
      <c r="GF75" s="589"/>
      <c r="GG75" s="589"/>
      <c r="GH75" s="589"/>
      <c r="GI75" s="589"/>
      <c r="GJ75" s="589"/>
      <c r="GK75" s="589"/>
      <c r="GL75" s="589"/>
      <c r="GM75" s="589"/>
      <c r="GN75" s="589"/>
      <c r="GO75" s="589"/>
      <c r="GP75" s="589"/>
      <c r="GQ75" s="589"/>
      <c r="GR75" s="589"/>
      <c r="GS75" s="589"/>
      <c r="GT75" s="589"/>
      <c r="GU75" s="589"/>
      <c r="GV75" s="589"/>
      <c r="GW75" s="589"/>
      <c r="GX75" s="589"/>
      <c r="GY75" s="589"/>
      <c r="GZ75" s="589"/>
      <c r="HA75" s="589"/>
      <c r="HB75" s="589"/>
      <c r="HC75" s="589"/>
      <c r="HD75" s="589"/>
      <c r="HE75" s="589"/>
      <c r="HF75" s="589"/>
      <c r="HG75" s="589"/>
      <c r="HH75" s="589"/>
      <c r="HI75" s="589"/>
      <c r="HJ75" s="589"/>
      <c r="HK75" s="589"/>
      <c r="HL75" s="589"/>
      <c r="HM75" s="589"/>
      <c r="HN75" s="589"/>
      <c r="HO75" s="589"/>
      <c r="HP75" s="589"/>
      <c r="HQ75" s="589"/>
      <c r="HR75" s="589"/>
      <c r="HS75" s="589"/>
      <c r="HT75" s="589"/>
      <c r="HU75" s="589"/>
      <c r="HV75" s="589"/>
      <c r="HW75" s="589"/>
      <c r="HX75" s="589"/>
      <c r="HY75" s="589"/>
      <c r="HZ75" s="589"/>
      <c r="IA75" s="589"/>
      <c r="IB75" s="589"/>
      <c r="IC75" s="589"/>
      <c r="ID75" s="589"/>
      <c r="IE75" s="589"/>
      <c r="IF75" s="589"/>
      <c r="IG75" s="589"/>
      <c r="IH75" s="589"/>
      <c r="II75" s="589"/>
      <c r="IJ75" s="589"/>
      <c r="IK75" s="589"/>
      <c r="IL75" s="589"/>
      <c r="IM75" s="589"/>
      <c r="IN75" s="589"/>
      <c r="IO75" s="589"/>
      <c r="IP75" s="589"/>
      <c r="IQ75" s="589"/>
      <c r="IR75" s="589"/>
      <c r="IS75" s="589"/>
      <c r="IT75" s="589"/>
      <c r="IU75" s="589"/>
      <c r="IV75" s="589"/>
    </row>
    <row r="76" spans="1:256" s="30" customFormat="1" ht="15.95" customHeight="1">
      <c r="A76" s="589"/>
      <c r="B76" s="587"/>
      <c r="C76" s="587"/>
      <c r="D76" s="587"/>
      <c r="E76" s="587"/>
      <c r="F76" s="587"/>
      <c r="G76" s="587"/>
      <c r="H76" s="587"/>
      <c r="I76" s="587"/>
      <c r="J76" s="587"/>
      <c r="K76" s="587"/>
      <c r="L76" s="587"/>
      <c r="M76" s="587"/>
      <c r="N76" s="587"/>
      <c r="O76" s="587"/>
      <c r="P76" s="587"/>
      <c r="Q76" s="587"/>
      <c r="R76" s="587"/>
      <c r="S76" s="587"/>
      <c r="T76" s="587"/>
      <c r="U76" s="587"/>
      <c r="V76" s="587"/>
      <c r="W76" s="587"/>
      <c r="X76" s="587"/>
      <c r="Y76" s="587"/>
      <c r="Z76" s="587"/>
      <c r="AA76" s="587"/>
      <c r="AB76" s="587"/>
      <c r="AC76" s="587"/>
      <c r="AD76" s="587"/>
      <c r="AE76" s="587"/>
      <c r="AF76" s="587"/>
      <c r="AG76" s="587"/>
      <c r="AH76" s="587"/>
      <c r="AI76" s="587"/>
      <c r="AJ76" s="587"/>
      <c r="AK76" s="587"/>
      <c r="AL76" s="587"/>
      <c r="AM76" s="587"/>
      <c r="AN76" s="587"/>
      <c r="AO76" s="587"/>
      <c r="AP76" s="587"/>
      <c r="AQ76" s="587"/>
      <c r="AR76" s="35"/>
      <c r="AS76" s="35"/>
      <c r="AT76" s="35"/>
      <c r="AU76" s="35"/>
      <c r="AV76" s="35"/>
      <c r="AW76" s="35"/>
      <c r="AX76" s="35"/>
      <c r="AY76" s="35"/>
      <c r="AZ76" s="35"/>
      <c r="BA76" s="35"/>
      <c r="BB76" s="35"/>
      <c r="BC76" s="587"/>
      <c r="BD76" s="587"/>
      <c r="BE76" s="587"/>
      <c r="BF76" s="587"/>
      <c r="BG76" s="587"/>
      <c r="BH76" s="587"/>
      <c r="BI76" s="587"/>
      <c r="BJ76" s="587"/>
      <c r="BK76" s="35"/>
      <c r="BL76" s="35"/>
      <c r="BM76" s="35"/>
      <c r="BN76" s="35"/>
      <c r="BO76" s="35"/>
      <c r="BP76" s="35"/>
      <c r="BQ76" s="35"/>
      <c r="BR76" s="35"/>
      <c r="BS76" s="587"/>
      <c r="BT76" s="587"/>
      <c r="BU76" s="587"/>
      <c r="BV76" s="587"/>
      <c r="BW76" s="587"/>
      <c r="BX76" s="587"/>
      <c r="BY76" s="587"/>
      <c r="BZ76" s="1214"/>
      <c r="CA76" s="1214"/>
      <c r="CB76" s="1214"/>
      <c r="CC76" s="1214"/>
      <c r="CD76" s="1214"/>
      <c r="CE76" s="1214"/>
      <c r="CF76" s="1214"/>
      <c r="CG76" s="1214"/>
      <c r="CH76" s="1214"/>
      <c r="CI76" s="1214"/>
      <c r="CJ76" s="1214"/>
      <c r="CK76" s="1214"/>
      <c r="CL76" s="1214"/>
      <c r="CM76" s="1214"/>
      <c r="CN76" s="1214"/>
      <c r="CO76" s="1214"/>
      <c r="CP76" s="1214"/>
      <c r="CQ76" s="1214"/>
      <c r="CR76" s="159"/>
      <c r="CS76" s="159"/>
      <c r="CT76" s="159"/>
      <c r="CU76" s="159"/>
      <c r="CV76" s="159"/>
      <c r="CW76" s="159"/>
      <c r="CX76" s="225"/>
      <c r="CY76" s="224"/>
      <c r="CZ76" s="589"/>
      <c r="DA76" s="589"/>
      <c r="DB76" s="589"/>
      <c r="DC76" s="589"/>
      <c r="DD76" s="589"/>
      <c r="DE76" s="589"/>
      <c r="DF76" s="589"/>
      <c r="DG76" s="589"/>
      <c r="DH76" s="589"/>
      <c r="DI76" s="589"/>
      <c r="DJ76" s="589"/>
      <c r="DK76" s="589"/>
      <c r="DL76" s="589"/>
      <c r="DM76" s="589"/>
      <c r="DN76" s="589"/>
      <c r="DO76" s="589"/>
      <c r="DP76" s="589"/>
      <c r="DQ76" s="589"/>
      <c r="DR76" s="589"/>
      <c r="DS76" s="589"/>
      <c r="DT76" s="589"/>
      <c r="DU76" s="589"/>
      <c r="DV76" s="589"/>
      <c r="DW76" s="589"/>
      <c r="DX76" s="589"/>
      <c r="DY76" s="589"/>
      <c r="DZ76" s="589"/>
      <c r="EA76" s="589"/>
      <c r="EB76" s="589"/>
      <c r="EC76" s="589"/>
      <c r="ED76" s="589"/>
      <c r="EE76" s="589"/>
      <c r="EF76" s="589"/>
      <c r="EG76" s="589"/>
      <c r="EH76" s="589"/>
      <c r="EI76" s="589"/>
      <c r="EJ76" s="589"/>
      <c r="EK76" s="589"/>
      <c r="EL76" s="589"/>
      <c r="EM76" s="589"/>
      <c r="EN76" s="589"/>
      <c r="EO76" s="589"/>
      <c r="EP76" s="589"/>
      <c r="EQ76" s="589"/>
      <c r="ER76" s="589"/>
      <c r="ES76" s="589"/>
      <c r="ET76" s="589"/>
      <c r="EU76" s="589"/>
      <c r="EV76" s="589"/>
      <c r="EW76" s="589"/>
      <c r="EX76" s="589"/>
      <c r="EY76" s="589"/>
      <c r="EZ76" s="589"/>
      <c r="FA76" s="589"/>
      <c r="FB76" s="589"/>
      <c r="FC76" s="589"/>
      <c r="FD76" s="589"/>
      <c r="FE76" s="589"/>
      <c r="FF76" s="589"/>
      <c r="FG76" s="589"/>
      <c r="FH76" s="589"/>
      <c r="FI76" s="589"/>
      <c r="FJ76" s="589"/>
      <c r="FK76" s="589"/>
      <c r="FL76" s="589"/>
      <c r="FM76" s="589"/>
      <c r="FN76" s="589"/>
      <c r="FO76" s="589"/>
      <c r="FP76" s="589"/>
      <c r="FQ76" s="589"/>
      <c r="FR76" s="589"/>
      <c r="FS76" s="589"/>
      <c r="FT76" s="589"/>
      <c r="FU76" s="589"/>
      <c r="FV76" s="589"/>
      <c r="FW76" s="589"/>
      <c r="FX76" s="589"/>
      <c r="FY76" s="589"/>
      <c r="FZ76" s="589"/>
      <c r="GA76" s="589"/>
      <c r="GB76" s="589"/>
      <c r="GC76" s="589"/>
      <c r="GD76" s="589"/>
      <c r="GE76" s="589"/>
      <c r="GF76" s="589"/>
      <c r="GG76" s="589"/>
      <c r="GH76" s="589"/>
      <c r="GI76" s="589"/>
      <c r="GJ76" s="589"/>
      <c r="GK76" s="589"/>
      <c r="GL76" s="589"/>
      <c r="GM76" s="589"/>
      <c r="GN76" s="589"/>
      <c r="GO76" s="589"/>
      <c r="GP76" s="589"/>
      <c r="GQ76" s="589"/>
      <c r="GR76" s="589"/>
      <c r="GS76" s="589"/>
      <c r="GT76" s="589"/>
      <c r="GU76" s="589"/>
      <c r="GV76" s="589"/>
      <c r="GW76" s="589"/>
      <c r="GX76" s="589"/>
      <c r="GY76" s="589"/>
      <c r="GZ76" s="589"/>
      <c r="HA76" s="589"/>
      <c r="HB76" s="589"/>
      <c r="HC76" s="589"/>
      <c r="HD76" s="589"/>
      <c r="HE76" s="589"/>
      <c r="HF76" s="589"/>
      <c r="HG76" s="589"/>
      <c r="HH76" s="589"/>
      <c r="HI76" s="589"/>
      <c r="HJ76" s="589"/>
      <c r="HK76" s="589"/>
      <c r="HL76" s="589"/>
      <c r="HM76" s="589"/>
      <c r="HN76" s="589"/>
      <c r="HO76" s="589"/>
      <c r="HP76" s="589"/>
      <c r="HQ76" s="589"/>
      <c r="HR76" s="589"/>
      <c r="HS76" s="589"/>
      <c r="HT76" s="589"/>
      <c r="HU76" s="589"/>
      <c r="HV76" s="589"/>
      <c r="HW76" s="589"/>
      <c r="HX76" s="589"/>
      <c r="HY76" s="589"/>
      <c r="HZ76" s="589"/>
      <c r="IA76" s="589"/>
      <c r="IB76" s="589"/>
      <c r="IC76" s="589"/>
      <c r="ID76" s="589"/>
      <c r="IE76" s="589"/>
      <c r="IF76" s="589"/>
      <c r="IG76" s="589"/>
      <c r="IH76" s="589"/>
      <c r="II76" s="589"/>
      <c r="IJ76" s="589"/>
      <c r="IK76" s="589"/>
      <c r="IL76" s="589"/>
      <c r="IM76" s="589"/>
      <c r="IN76" s="589"/>
      <c r="IO76" s="589"/>
      <c r="IP76" s="589"/>
      <c r="IQ76" s="589"/>
      <c r="IR76" s="589"/>
      <c r="IS76" s="589"/>
      <c r="IT76" s="589"/>
      <c r="IU76" s="589"/>
      <c r="IV76" s="589"/>
    </row>
    <row r="77" spans="1:256" s="30" customFormat="1" ht="15.95" customHeight="1">
      <c r="A77" s="589"/>
      <c r="B77" s="587"/>
      <c r="C77" s="587"/>
      <c r="D77" s="587"/>
      <c r="E77" s="587"/>
      <c r="F77" s="587"/>
      <c r="G77" s="587"/>
      <c r="H77" s="587"/>
      <c r="I77" s="587"/>
      <c r="J77" s="587"/>
      <c r="K77" s="587"/>
      <c r="L77" s="587"/>
      <c r="M77" s="587"/>
      <c r="N77" s="587"/>
      <c r="O77" s="587"/>
      <c r="P77" s="587"/>
      <c r="Q77" s="587"/>
      <c r="R77" s="587"/>
      <c r="S77" s="587"/>
      <c r="T77" s="587"/>
      <c r="U77" s="587"/>
      <c r="V77" s="587"/>
      <c r="W77" s="587"/>
      <c r="X77" s="587"/>
      <c r="Y77" s="587"/>
      <c r="Z77" s="587"/>
      <c r="AA77" s="587"/>
      <c r="AB77" s="587"/>
      <c r="AC77" s="587"/>
      <c r="AD77" s="587"/>
      <c r="AE77" s="587"/>
      <c r="AF77" s="587"/>
      <c r="AG77" s="587"/>
      <c r="AH77" s="587"/>
      <c r="AI77" s="587"/>
      <c r="AJ77" s="587"/>
      <c r="AK77" s="587"/>
      <c r="AL77" s="587"/>
      <c r="AM77" s="587"/>
      <c r="AN77" s="587"/>
      <c r="AO77" s="587"/>
      <c r="AP77" s="587"/>
      <c r="AQ77" s="587"/>
      <c r="AR77" s="35"/>
      <c r="AS77" s="35"/>
      <c r="AT77" s="35"/>
      <c r="AU77" s="35"/>
      <c r="AV77" s="35"/>
      <c r="AW77" s="35"/>
      <c r="AX77" s="35"/>
      <c r="AY77" s="35"/>
      <c r="AZ77" s="35"/>
      <c r="BA77" s="35"/>
      <c r="BB77" s="35"/>
      <c r="BC77" s="587"/>
      <c r="BD77" s="587"/>
      <c r="BE77" s="587"/>
      <c r="BF77" s="587"/>
      <c r="BG77" s="587"/>
      <c r="BH77" s="587"/>
      <c r="BI77" s="587"/>
      <c r="BJ77" s="587"/>
      <c r="BK77" s="35"/>
      <c r="BL77" s="35"/>
      <c r="BM77" s="35"/>
      <c r="BN77" s="35"/>
      <c r="BO77" s="35"/>
      <c r="BP77" s="35"/>
      <c r="BQ77" s="35"/>
      <c r="BR77" s="35"/>
      <c r="BS77" s="587"/>
      <c r="BT77" s="587"/>
      <c r="BU77" s="587"/>
      <c r="BV77" s="587"/>
      <c r="BW77" s="587"/>
      <c r="BX77" s="587"/>
      <c r="BY77" s="587"/>
      <c r="BZ77" s="1214"/>
      <c r="CA77" s="1214"/>
      <c r="CB77" s="1214"/>
      <c r="CC77" s="1214"/>
      <c r="CD77" s="1214"/>
      <c r="CE77" s="1214"/>
      <c r="CF77" s="1214"/>
      <c r="CG77" s="1214"/>
      <c r="CH77" s="1214"/>
      <c r="CI77" s="1214"/>
      <c r="CJ77" s="1214"/>
      <c r="CK77" s="1214"/>
      <c r="CL77" s="1214"/>
      <c r="CM77" s="1214"/>
      <c r="CN77" s="1214"/>
      <c r="CO77" s="1214"/>
      <c r="CP77" s="1214"/>
      <c r="CQ77" s="1214"/>
      <c r="CR77" s="159"/>
      <c r="CS77" s="159"/>
      <c r="CT77" s="159"/>
      <c r="CU77" s="159"/>
      <c r="CV77" s="159"/>
      <c r="CW77" s="159"/>
      <c r="CX77" s="224"/>
      <c r="CY77" s="587"/>
      <c r="CZ77" s="589"/>
      <c r="DA77" s="589"/>
      <c r="DB77" s="589"/>
      <c r="DC77" s="589"/>
      <c r="DD77" s="589"/>
      <c r="DE77" s="589"/>
      <c r="DF77" s="589"/>
      <c r="DG77" s="589"/>
      <c r="DH77" s="589"/>
      <c r="DI77" s="589"/>
      <c r="DJ77" s="589"/>
      <c r="DK77" s="589"/>
      <c r="DL77" s="589"/>
      <c r="DM77" s="589"/>
      <c r="DN77" s="589"/>
      <c r="DO77" s="589"/>
      <c r="DP77" s="589"/>
      <c r="DQ77" s="589"/>
      <c r="DR77" s="589"/>
      <c r="DS77" s="589"/>
      <c r="DT77" s="589"/>
      <c r="DU77" s="589"/>
      <c r="DV77" s="589"/>
      <c r="DW77" s="589"/>
      <c r="DX77" s="589"/>
      <c r="DY77" s="589"/>
      <c r="DZ77" s="589"/>
      <c r="EA77" s="589"/>
      <c r="EB77" s="589"/>
      <c r="EC77" s="589"/>
      <c r="ED77" s="589"/>
      <c r="EE77" s="589"/>
      <c r="EF77" s="589"/>
      <c r="EG77" s="589"/>
      <c r="EH77" s="589"/>
      <c r="EI77" s="589"/>
      <c r="EJ77" s="589"/>
      <c r="EK77" s="589"/>
      <c r="EL77" s="589"/>
      <c r="EM77" s="589"/>
      <c r="EN77" s="589"/>
      <c r="EO77" s="589"/>
      <c r="EP77" s="589"/>
      <c r="EQ77" s="589"/>
      <c r="ER77" s="589"/>
      <c r="ES77" s="589"/>
      <c r="ET77" s="589"/>
      <c r="EU77" s="589"/>
      <c r="EV77" s="589"/>
      <c r="EW77" s="589"/>
      <c r="EX77" s="589"/>
      <c r="EY77" s="589"/>
      <c r="EZ77" s="589"/>
      <c r="FA77" s="589"/>
      <c r="FB77" s="589"/>
      <c r="FC77" s="589"/>
      <c r="FD77" s="589"/>
      <c r="FE77" s="589"/>
      <c r="FF77" s="589"/>
      <c r="FG77" s="589"/>
      <c r="FH77" s="589"/>
      <c r="FI77" s="589"/>
      <c r="FJ77" s="589"/>
      <c r="FK77" s="589"/>
      <c r="FL77" s="589"/>
      <c r="FM77" s="589"/>
      <c r="FN77" s="589"/>
      <c r="FO77" s="589"/>
      <c r="FP77" s="589"/>
      <c r="FQ77" s="589"/>
      <c r="FR77" s="589"/>
      <c r="FS77" s="589"/>
      <c r="FT77" s="589"/>
      <c r="FU77" s="589"/>
      <c r="FV77" s="589"/>
      <c r="FW77" s="589"/>
      <c r="FX77" s="589"/>
      <c r="FY77" s="589"/>
      <c r="FZ77" s="589"/>
      <c r="GA77" s="589"/>
      <c r="GB77" s="589"/>
      <c r="GC77" s="589"/>
      <c r="GD77" s="589"/>
      <c r="GE77" s="589"/>
      <c r="GF77" s="589"/>
      <c r="GG77" s="589"/>
      <c r="GH77" s="589"/>
      <c r="GI77" s="589"/>
      <c r="GJ77" s="589"/>
      <c r="GK77" s="589"/>
      <c r="GL77" s="589"/>
      <c r="GM77" s="589"/>
      <c r="GN77" s="589"/>
      <c r="GO77" s="589"/>
      <c r="GP77" s="589"/>
      <c r="GQ77" s="589"/>
      <c r="GR77" s="589"/>
      <c r="GS77" s="589"/>
      <c r="GT77" s="589"/>
      <c r="GU77" s="589"/>
      <c r="GV77" s="589"/>
      <c r="GW77" s="589"/>
      <c r="GX77" s="589"/>
      <c r="GY77" s="589"/>
      <c r="GZ77" s="589"/>
      <c r="HA77" s="589"/>
      <c r="HB77" s="589"/>
      <c r="HC77" s="589"/>
      <c r="HD77" s="589"/>
      <c r="HE77" s="589"/>
      <c r="HF77" s="589"/>
      <c r="HG77" s="589"/>
      <c r="HH77" s="589"/>
      <c r="HI77" s="589"/>
      <c r="HJ77" s="589"/>
      <c r="HK77" s="589"/>
      <c r="HL77" s="589"/>
      <c r="HM77" s="589"/>
      <c r="HN77" s="589"/>
      <c r="HO77" s="589"/>
      <c r="HP77" s="589"/>
      <c r="HQ77" s="589"/>
      <c r="HR77" s="589"/>
      <c r="HS77" s="589"/>
      <c r="HT77" s="589"/>
      <c r="HU77" s="589"/>
      <c r="HV77" s="589"/>
      <c r="HW77" s="589"/>
      <c r="HX77" s="589"/>
      <c r="HY77" s="589"/>
      <c r="HZ77" s="589"/>
      <c r="IA77" s="589"/>
      <c r="IB77" s="589"/>
      <c r="IC77" s="589"/>
      <c r="ID77" s="589"/>
      <c r="IE77" s="589"/>
      <c r="IF77" s="589"/>
      <c r="IG77" s="589"/>
      <c r="IH77" s="589"/>
      <c r="II77" s="589"/>
      <c r="IJ77" s="589"/>
      <c r="IK77" s="589"/>
      <c r="IL77" s="589"/>
      <c r="IM77" s="589"/>
      <c r="IN77" s="589"/>
      <c r="IO77" s="589"/>
      <c r="IP77" s="589"/>
      <c r="IQ77" s="589"/>
      <c r="IR77" s="589"/>
      <c r="IS77" s="589"/>
      <c r="IT77" s="589"/>
      <c r="IU77" s="589"/>
      <c r="IV77" s="589"/>
    </row>
    <row r="78" spans="1:256" s="30" customFormat="1" ht="15.95" customHeight="1">
      <c r="A78" s="589"/>
      <c r="B78" s="587"/>
      <c r="C78" s="587"/>
      <c r="D78" s="587"/>
      <c r="E78" s="587"/>
      <c r="F78" s="587"/>
      <c r="G78" s="587"/>
      <c r="H78" s="587"/>
      <c r="I78" s="587"/>
      <c r="J78" s="587"/>
      <c r="K78" s="587"/>
      <c r="L78" s="587"/>
      <c r="M78" s="587"/>
      <c r="N78" s="587"/>
      <c r="O78" s="587"/>
      <c r="P78" s="587"/>
      <c r="Q78" s="587"/>
      <c r="R78" s="587"/>
      <c r="S78" s="587"/>
      <c r="T78" s="587"/>
      <c r="U78" s="587"/>
      <c r="V78" s="587"/>
      <c r="W78" s="587"/>
      <c r="X78" s="587"/>
      <c r="Y78" s="587"/>
      <c r="Z78" s="587"/>
      <c r="AA78" s="587"/>
      <c r="AB78" s="587"/>
      <c r="AC78" s="587"/>
      <c r="AD78" s="587"/>
      <c r="AE78" s="587"/>
      <c r="AF78" s="587"/>
      <c r="AG78" s="587"/>
      <c r="AH78" s="587"/>
      <c r="AI78" s="587"/>
      <c r="AJ78" s="587"/>
      <c r="AK78" s="587"/>
      <c r="AL78" s="587"/>
      <c r="AM78" s="587"/>
      <c r="AN78" s="587"/>
      <c r="AO78" s="587"/>
      <c r="AP78" s="587"/>
      <c r="AQ78" s="587"/>
      <c r="AR78" s="35"/>
      <c r="AS78" s="35"/>
      <c r="AT78" s="35"/>
      <c r="AU78" s="35"/>
      <c r="AV78" s="35"/>
      <c r="AW78" s="35"/>
      <c r="AX78" s="35"/>
      <c r="AY78" s="35"/>
      <c r="AZ78" s="35"/>
      <c r="BA78" s="35"/>
      <c r="BB78" s="35"/>
      <c r="BC78" s="587"/>
      <c r="BD78" s="587"/>
      <c r="BE78" s="587"/>
      <c r="BF78" s="587"/>
      <c r="BG78" s="587"/>
      <c r="BH78" s="587"/>
      <c r="BI78" s="587"/>
      <c r="BJ78" s="587"/>
      <c r="BK78" s="35"/>
      <c r="BL78" s="35"/>
      <c r="BM78" s="35"/>
      <c r="BN78" s="35"/>
      <c r="BO78" s="35"/>
      <c r="BP78" s="35"/>
      <c r="BQ78" s="35"/>
      <c r="BR78" s="35"/>
      <c r="BS78" s="587"/>
      <c r="BT78" s="587"/>
      <c r="BU78" s="587"/>
      <c r="BV78" s="587"/>
      <c r="BW78" s="587"/>
      <c r="BX78" s="587"/>
      <c r="BY78" s="587"/>
      <c r="BZ78" s="1214"/>
      <c r="CA78" s="1214"/>
      <c r="CB78" s="1214"/>
      <c r="CC78" s="1214"/>
      <c r="CD78" s="1214"/>
      <c r="CE78" s="1214"/>
      <c r="CF78" s="1214"/>
      <c r="CG78" s="1214"/>
      <c r="CH78" s="1214"/>
      <c r="CI78" s="1214"/>
      <c r="CJ78" s="1214"/>
      <c r="CK78" s="1214"/>
      <c r="CL78" s="1214"/>
      <c r="CM78" s="1214"/>
      <c r="CN78" s="1214"/>
      <c r="CO78" s="1214"/>
      <c r="CP78" s="1214"/>
      <c r="CQ78" s="1214"/>
      <c r="CR78" s="159"/>
      <c r="CS78" s="159"/>
      <c r="CT78" s="159"/>
      <c r="CU78" s="159"/>
      <c r="CV78" s="159"/>
      <c r="CW78" s="159"/>
      <c r="CX78" s="587"/>
      <c r="CY78" s="587"/>
      <c r="CZ78" s="589"/>
      <c r="DA78" s="589"/>
      <c r="DB78" s="589"/>
      <c r="DC78" s="589"/>
      <c r="DD78" s="589"/>
      <c r="DE78" s="589"/>
      <c r="DF78" s="589"/>
      <c r="DG78" s="589"/>
      <c r="DH78" s="589"/>
      <c r="DI78" s="589"/>
      <c r="DJ78" s="589"/>
      <c r="DK78" s="589"/>
      <c r="DL78" s="589"/>
      <c r="DM78" s="589"/>
      <c r="DN78" s="589"/>
      <c r="DO78" s="589"/>
      <c r="DP78" s="589"/>
      <c r="DQ78" s="589"/>
      <c r="DR78" s="589"/>
      <c r="DS78" s="589"/>
      <c r="DT78" s="589"/>
      <c r="DU78" s="589"/>
      <c r="DV78" s="589"/>
      <c r="DW78" s="589"/>
      <c r="DX78" s="589"/>
      <c r="DY78" s="589"/>
      <c r="DZ78" s="589"/>
      <c r="EA78" s="589"/>
      <c r="EB78" s="589"/>
      <c r="EC78" s="589"/>
      <c r="ED78" s="589"/>
      <c r="EE78" s="589"/>
      <c r="EF78" s="589"/>
      <c r="EG78" s="589"/>
      <c r="EH78" s="589"/>
      <c r="EI78" s="589"/>
      <c r="EJ78" s="589"/>
      <c r="EK78" s="589"/>
      <c r="EL78" s="589"/>
      <c r="EM78" s="589"/>
      <c r="EN78" s="589"/>
      <c r="EO78" s="589"/>
      <c r="EP78" s="589"/>
      <c r="EQ78" s="589"/>
      <c r="ER78" s="589"/>
      <c r="ES78" s="589"/>
      <c r="ET78" s="589"/>
      <c r="EU78" s="589"/>
      <c r="EV78" s="589"/>
      <c r="EW78" s="589"/>
      <c r="EX78" s="589"/>
      <c r="EY78" s="589"/>
      <c r="EZ78" s="589"/>
      <c r="FA78" s="589"/>
      <c r="FB78" s="589"/>
      <c r="FC78" s="589"/>
      <c r="FD78" s="589"/>
      <c r="FE78" s="589"/>
      <c r="FF78" s="589"/>
      <c r="FG78" s="589"/>
      <c r="FH78" s="589"/>
      <c r="FI78" s="589"/>
      <c r="FJ78" s="589"/>
      <c r="FK78" s="589"/>
      <c r="FL78" s="589"/>
      <c r="FM78" s="589"/>
      <c r="FN78" s="589"/>
      <c r="FO78" s="589"/>
      <c r="FP78" s="589"/>
      <c r="FQ78" s="589"/>
      <c r="FR78" s="589"/>
      <c r="FS78" s="589"/>
      <c r="FT78" s="589"/>
      <c r="FU78" s="589"/>
      <c r="FV78" s="589"/>
      <c r="FW78" s="589"/>
      <c r="FX78" s="589"/>
      <c r="FY78" s="589"/>
      <c r="FZ78" s="589"/>
      <c r="GA78" s="589"/>
      <c r="GB78" s="589"/>
      <c r="GC78" s="589"/>
      <c r="GD78" s="589"/>
      <c r="GE78" s="589"/>
      <c r="GF78" s="589"/>
      <c r="GG78" s="589"/>
      <c r="GH78" s="589"/>
      <c r="GI78" s="589"/>
      <c r="GJ78" s="589"/>
      <c r="GK78" s="589"/>
      <c r="GL78" s="589"/>
      <c r="GM78" s="589"/>
      <c r="GN78" s="589"/>
      <c r="GO78" s="589"/>
      <c r="GP78" s="589"/>
      <c r="GQ78" s="589"/>
      <c r="GR78" s="589"/>
      <c r="GS78" s="589"/>
      <c r="GT78" s="589"/>
      <c r="GU78" s="589"/>
      <c r="GV78" s="589"/>
      <c r="GW78" s="589"/>
      <c r="GX78" s="589"/>
      <c r="GY78" s="589"/>
      <c r="GZ78" s="589"/>
      <c r="HA78" s="589"/>
      <c r="HB78" s="589"/>
      <c r="HC78" s="589"/>
      <c r="HD78" s="589"/>
      <c r="HE78" s="589"/>
      <c r="HF78" s="589"/>
      <c r="HG78" s="589"/>
      <c r="HH78" s="589"/>
      <c r="HI78" s="589"/>
      <c r="HJ78" s="589"/>
      <c r="HK78" s="589"/>
      <c r="HL78" s="589"/>
      <c r="HM78" s="589"/>
      <c r="HN78" s="589"/>
      <c r="HO78" s="589"/>
      <c r="HP78" s="589"/>
      <c r="HQ78" s="589"/>
      <c r="HR78" s="589"/>
      <c r="HS78" s="589"/>
      <c r="HT78" s="589"/>
      <c r="HU78" s="589"/>
      <c r="HV78" s="589"/>
      <c r="HW78" s="589"/>
      <c r="HX78" s="589"/>
      <c r="HY78" s="589"/>
      <c r="HZ78" s="589"/>
      <c r="IA78" s="589"/>
      <c r="IB78" s="589"/>
      <c r="IC78" s="589"/>
      <c r="ID78" s="589"/>
      <c r="IE78" s="589"/>
      <c r="IF78" s="589"/>
      <c r="IG78" s="589"/>
      <c r="IH78" s="589"/>
      <c r="II78" s="589"/>
      <c r="IJ78" s="589"/>
      <c r="IK78" s="589"/>
      <c r="IL78" s="589"/>
      <c r="IM78" s="589"/>
      <c r="IN78" s="589"/>
      <c r="IO78" s="589"/>
      <c r="IP78" s="589"/>
      <c r="IQ78" s="589"/>
      <c r="IR78" s="589"/>
      <c r="IS78" s="589"/>
      <c r="IT78" s="589"/>
      <c r="IU78" s="589"/>
      <c r="IV78" s="589"/>
    </row>
    <row r="79" spans="1:256" s="30" customFormat="1" ht="15.95" customHeight="1">
      <c r="A79" s="589"/>
      <c r="B79" s="589"/>
      <c r="C79" s="589"/>
      <c r="D79" s="589"/>
      <c r="E79" s="589"/>
      <c r="F79" s="589"/>
      <c r="G79" s="589"/>
      <c r="H79" s="589"/>
      <c r="I79" s="589"/>
      <c r="J79" s="589"/>
      <c r="K79" s="589"/>
      <c r="L79" s="589"/>
      <c r="M79" s="589"/>
      <c r="N79" s="589"/>
      <c r="O79" s="589"/>
      <c r="P79" s="589"/>
      <c r="Q79" s="589"/>
      <c r="R79" s="589"/>
      <c r="S79" s="589"/>
      <c r="T79" s="589"/>
      <c r="U79" s="589"/>
      <c r="V79" s="589"/>
      <c r="W79" s="589"/>
      <c r="X79" s="589"/>
      <c r="Y79" s="1215"/>
      <c r="Z79" s="1215"/>
      <c r="AA79" s="1215"/>
      <c r="AB79" s="1215"/>
      <c r="AC79" s="1215"/>
      <c r="AD79" s="1215"/>
      <c r="AE79" s="1215"/>
      <c r="AF79" s="1215"/>
      <c r="AG79" s="1215"/>
      <c r="AH79" s="1215"/>
      <c r="AI79" s="1215"/>
      <c r="AJ79" s="1215"/>
      <c r="AK79" s="1215"/>
      <c r="AL79" s="1215"/>
      <c r="AM79" s="1215"/>
      <c r="AN79" s="1215"/>
      <c r="AO79" s="1215"/>
      <c r="AP79" s="1215"/>
      <c r="AQ79" s="1215"/>
      <c r="AR79" s="1215"/>
      <c r="AS79" s="1215"/>
      <c r="AT79" s="1215"/>
      <c r="AU79" s="1215"/>
      <c r="AV79" s="1215"/>
      <c r="AW79" s="1215"/>
      <c r="AX79" s="1215"/>
      <c r="AY79" s="1215"/>
      <c r="AZ79" s="1215"/>
      <c r="BA79" s="588"/>
      <c r="BB79" s="588"/>
      <c r="BC79" s="588"/>
      <c r="BD79" s="1216"/>
      <c r="BE79" s="1216"/>
      <c r="BF79" s="1216"/>
      <c r="BG79" s="1216"/>
      <c r="BH79" s="1216"/>
      <c r="BI79" s="1216"/>
      <c r="BJ79" s="1216"/>
      <c r="BK79" s="1216"/>
      <c r="BL79" s="1216"/>
      <c r="BM79" s="1216"/>
      <c r="BN79" s="1216"/>
      <c r="BO79" s="1216"/>
      <c r="BP79" s="35"/>
      <c r="BQ79" s="35"/>
      <c r="BR79" s="35"/>
      <c r="BS79" s="587"/>
      <c r="BT79" s="587"/>
      <c r="BU79" s="587"/>
      <c r="BV79" s="587"/>
      <c r="BW79" s="587"/>
      <c r="BX79" s="587"/>
      <c r="BY79" s="587"/>
      <c r="BZ79" s="1209"/>
      <c r="CA79" s="1209"/>
      <c r="CB79" s="1209"/>
      <c r="CC79" s="1209"/>
      <c r="CD79" s="1209"/>
      <c r="CE79" s="1209"/>
      <c r="CF79" s="1209"/>
      <c r="CG79" s="1209"/>
      <c r="CH79" s="1209"/>
      <c r="CI79" s="1209"/>
      <c r="CJ79" s="1209"/>
      <c r="CK79" s="1209"/>
      <c r="CL79" s="1209"/>
      <c r="CM79" s="1209"/>
      <c r="CN79" s="1209"/>
      <c r="CO79" s="1209"/>
      <c r="CP79" s="1209"/>
      <c r="CQ79" s="1209"/>
      <c r="CR79" s="587"/>
      <c r="CS79" s="587"/>
      <c r="CT79" s="587"/>
      <c r="CU79" s="587"/>
      <c r="CV79" s="587"/>
      <c r="CW79" s="587"/>
      <c r="CX79" s="589"/>
      <c r="CY79" s="589"/>
      <c r="CZ79" s="589"/>
      <c r="DA79" s="589"/>
      <c r="DB79" s="589"/>
      <c r="DC79" s="589"/>
      <c r="DD79" s="589"/>
      <c r="DE79" s="589"/>
      <c r="DF79" s="589"/>
      <c r="DG79" s="589"/>
      <c r="DH79" s="589"/>
      <c r="DI79" s="589"/>
      <c r="DJ79" s="589"/>
      <c r="DK79" s="589"/>
      <c r="DL79" s="589"/>
      <c r="DM79" s="589"/>
      <c r="DN79" s="589"/>
      <c r="DO79" s="589"/>
      <c r="DP79" s="589"/>
      <c r="DQ79" s="589"/>
      <c r="DR79" s="589"/>
      <c r="DS79" s="589"/>
      <c r="DT79" s="589"/>
      <c r="DU79" s="589"/>
      <c r="DV79" s="589"/>
      <c r="DW79" s="589"/>
      <c r="DX79" s="589"/>
      <c r="DY79" s="589"/>
      <c r="DZ79" s="589"/>
      <c r="EA79" s="589"/>
      <c r="EB79" s="589"/>
      <c r="EC79" s="589"/>
      <c r="ED79" s="589"/>
      <c r="EE79" s="589"/>
      <c r="EF79" s="589"/>
      <c r="EG79" s="589"/>
      <c r="EH79" s="589"/>
      <c r="EI79" s="589"/>
      <c r="EJ79" s="589"/>
      <c r="EK79" s="589"/>
      <c r="EL79" s="589"/>
      <c r="EM79" s="589"/>
      <c r="EN79" s="589"/>
      <c r="EO79" s="589"/>
      <c r="EP79" s="589"/>
      <c r="EQ79" s="589"/>
      <c r="ER79" s="589"/>
      <c r="ES79" s="589"/>
      <c r="ET79" s="589"/>
      <c r="EU79" s="589"/>
      <c r="EV79" s="589"/>
      <c r="EW79" s="589"/>
      <c r="EX79" s="589"/>
      <c r="EY79" s="589"/>
      <c r="EZ79" s="589"/>
      <c r="FA79" s="589"/>
      <c r="FB79" s="589"/>
      <c r="FC79" s="589"/>
      <c r="FD79" s="589"/>
      <c r="FE79" s="589"/>
      <c r="FF79" s="589"/>
      <c r="FG79" s="589"/>
      <c r="FH79" s="589"/>
      <c r="FI79" s="589"/>
      <c r="FJ79" s="589"/>
      <c r="FK79" s="589"/>
      <c r="FL79" s="589"/>
      <c r="FM79" s="589"/>
      <c r="FN79" s="589"/>
      <c r="FO79" s="589"/>
      <c r="FP79" s="589"/>
      <c r="FQ79" s="589"/>
      <c r="FR79" s="589"/>
      <c r="FS79" s="589"/>
      <c r="FT79" s="589"/>
      <c r="FU79" s="589"/>
      <c r="FV79" s="589"/>
      <c r="FW79" s="589"/>
      <c r="FX79" s="589"/>
      <c r="FY79" s="589"/>
      <c r="FZ79" s="589"/>
      <c r="GA79" s="589"/>
      <c r="GB79" s="589"/>
      <c r="GC79" s="589"/>
      <c r="GD79" s="589"/>
      <c r="GE79" s="589"/>
      <c r="GF79" s="589"/>
      <c r="GG79" s="589"/>
      <c r="GH79" s="589"/>
      <c r="GI79" s="589"/>
      <c r="GJ79" s="589"/>
      <c r="GK79" s="589"/>
      <c r="GL79" s="589"/>
      <c r="GM79" s="589"/>
      <c r="GN79" s="589"/>
      <c r="GO79" s="589"/>
      <c r="GP79" s="589"/>
      <c r="GQ79" s="589"/>
      <c r="GR79" s="589"/>
      <c r="GS79" s="589"/>
      <c r="GT79" s="589"/>
      <c r="GU79" s="589"/>
      <c r="GV79" s="589"/>
      <c r="GW79" s="589"/>
      <c r="GX79" s="589"/>
      <c r="GY79" s="589"/>
      <c r="GZ79" s="589"/>
      <c r="HA79" s="589"/>
      <c r="HB79" s="589"/>
      <c r="HC79" s="589"/>
      <c r="HD79" s="589"/>
      <c r="HE79" s="589"/>
      <c r="HF79" s="589"/>
      <c r="HG79" s="589"/>
      <c r="HH79" s="589"/>
      <c r="HI79" s="589"/>
      <c r="HJ79" s="589"/>
      <c r="HK79" s="589"/>
      <c r="HL79" s="589"/>
      <c r="HM79" s="589"/>
      <c r="HN79" s="589"/>
      <c r="HO79" s="589"/>
      <c r="HP79" s="589"/>
      <c r="HQ79" s="589"/>
      <c r="HR79" s="589"/>
      <c r="HS79" s="589"/>
      <c r="HT79" s="589"/>
      <c r="HU79" s="589"/>
      <c r="HV79" s="589"/>
      <c r="HW79" s="589"/>
      <c r="HX79" s="589"/>
      <c r="HY79" s="589"/>
      <c r="HZ79" s="589"/>
      <c r="IA79" s="589"/>
      <c r="IB79" s="589"/>
      <c r="IC79" s="589"/>
      <c r="ID79" s="589"/>
      <c r="IE79" s="589"/>
      <c r="IF79" s="589"/>
      <c r="IG79" s="589"/>
      <c r="IH79" s="589"/>
      <c r="II79" s="589"/>
      <c r="IJ79" s="589"/>
      <c r="IK79" s="589"/>
      <c r="IL79" s="589"/>
      <c r="IM79" s="589"/>
      <c r="IN79" s="589"/>
      <c r="IO79" s="589"/>
      <c r="IP79" s="589"/>
      <c r="IQ79" s="589"/>
      <c r="IR79" s="589"/>
      <c r="IS79" s="589"/>
      <c r="IT79" s="589"/>
      <c r="IU79" s="589"/>
      <c r="IV79" s="589"/>
    </row>
    <row r="80" spans="1:256" s="30" customFormat="1" ht="15.95" customHeight="1">
      <c r="A80" s="589"/>
      <c r="B80" s="589"/>
      <c r="C80" s="589"/>
      <c r="D80" s="589"/>
      <c r="E80" s="589"/>
      <c r="F80" s="589"/>
      <c r="G80" s="589"/>
      <c r="H80" s="589"/>
      <c r="I80" s="589"/>
      <c r="J80" s="589"/>
      <c r="K80" s="589"/>
      <c r="L80" s="589"/>
      <c r="M80" s="589"/>
      <c r="N80" s="589"/>
      <c r="O80" s="589"/>
      <c r="P80" s="589"/>
      <c r="Q80" s="589"/>
      <c r="R80" s="589"/>
      <c r="S80" s="589"/>
      <c r="T80" s="589"/>
      <c r="U80" s="589"/>
      <c r="V80" s="589"/>
      <c r="W80" s="589"/>
      <c r="X80" s="589"/>
      <c r="Y80" s="1215"/>
      <c r="Z80" s="1215"/>
      <c r="AA80" s="1215"/>
      <c r="AB80" s="1215"/>
      <c r="AC80" s="1215"/>
      <c r="AD80" s="1215"/>
      <c r="AE80" s="1215"/>
      <c r="AF80" s="1215"/>
      <c r="AG80" s="1215"/>
      <c r="AH80" s="1215"/>
      <c r="AI80" s="1215"/>
      <c r="AJ80" s="1215"/>
      <c r="AK80" s="1215"/>
      <c r="AL80" s="1215"/>
      <c r="AM80" s="1215"/>
      <c r="AN80" s="1215"/>
      <c r="AO80" s="1215"/>
      <c r="AP80" s="1215"/>
      <c r="AQ80" s="1215"/>
      <c r="AR80" s="1215"/>
      <c r="AS80" s="1215"/>
      <c r="AT80" s="1215"/>
      <c r="AU80" s="1215"/>
      <c r="AV80" s="1215"/>
      <c r="AW80" s="1215"/>
      <c r="AX80" s="1215"/>
      <c r="AY80" s="1215"/>
      <c r="AZ80" s="1215"/>
      <c r="BA80" s="588"/>
      <c r="BB80" s="588"/>
      <c r="BC80" s="588"/>
      <c r="BD80" s="1217"/>
      <c r="BE80" s="1217"/>
      <c r="BF80" s="1217"/>
      <c r="BG80" s="1217"/>
      <c r="BH80" s="1217"/>
      <c r="BI80" s="1217"/>
      <c r="BJ80" s="1217"/>
      <c r="BK80" s="1217"/>
      <c r="BL80" s="1217"/>
      <c r="BM80" s="1217"/>
      <c r="BN80" s="1217"/>
      <c r="BO80" s="1217"/>
      <c r="BP80" s="35"/>
      <c r="BQ80" s="35"/>
      <c r="BR80" s="35"/>
      <c r="BS80" s="587"/>
      <c r="BT80" s="587"/>
      <c r="BU80" s="587"/>
      <c r="BV80" s="587"/>
      <c r="BW80" s="587"/>
      <c r="BX80" s="587"/>
      <c r="BY80" s="587"/>
      <c r="BZ80" s="1209"/>
      <c r="CA80" s="1209"/>
      <c r="CB80" s="1209"/>
      <c r="CC80" s="1209"/>
      <c r="CD80" s="1209"/>
      <c r="CE80" s="1209"/>
      <c r="CF80" s="1209"/>
      <c r="CG80" s="1209"/>
      <c r="CH80" s="1209"/>
      <c r="CI80" s="1209"/>
      <c r="CJ80" s="1209"/>
      <c r="CK80" s="1209"/>
      <c r="CL80" s="1209"/>
      <c r="CM80" s="1209"/>
      <c r="CN80" s="1209"/>
      <c r="CO80" s="1209"/>
      <c r="CP80" s="1209"/>
      <c r="CQ80" s="1209"/>
      <c r="CR80" s="587"/>
      <c r="CS80" s="587"/>
      <c r="CT80" s="587"/>
      <c r="CU80" s="587"/>
      <c r="CV80" s="587"/>
      <c r="CW80" s="587"/>
      <c r="CX80" s="36"/>
      <c r="CY80" s="589"/>
      <c r="CZ80" s="589"/>
      <c r="DA80" s="589"/>
      <c r="DB80" s="589"/>
      <c r="DC80" s="589"/>
      <c r="DD80" s="589"/>
      <c r="DE80" s="589"/>
      <c r="DF80" s="589"/>
      <c r="DG80" s="589"/>
      <c r="DH80" s="589"/>
      <c r="DI80" s="589"/>
      <c r="DJ80" s="589"/>
      <c r="DK80" s="589"/>
      <c r="DL80" s="589"/>
      <c r="DM80" s="589"/>
      <c r="DN80" s="589"/>
      <c r="DO80" s="589"/>
      <c r="DP80" s="589"/>
      <c r="DQ80" s="589"/>
      <c r="DR80" s="589"/>
      <c r="DS80" s="589"/>
      <c r="DT80" s="589"/>
      <c r="DU80" s="589"/>
      <c r="DV80" s="589"/>
      <c r="DW80" s="589"/>
      <c r="DX80" s="589"/>
      <c r="DY80" s="589"/>
      <c r="DZ80" s="589"/>
      <c r="EA80" s="589"/>
      <c r="EB80" s="589"/>
      <c r="EC80" s="589"/>
      <c r="ED80" s="589"/>
      <c r="EE80" s="589"/>
      <c r="EF80" s="589"/>
      <c r="EG80" s="589"/>
      <c r="EH80" s="589"/>
      <c r="EI80" s="589"/>
      <c r="EJ80" s="589"/>
      <c r="EK80" s="589"/>
      <c r="EL80" s="589"/>
      <c r="EM80" s="589"/>
      <c r="EN80" s="589"/>
      <c r="EO80" s="589"/>
      <c r="EP80" s="589"/>
      <c r="EQ80" s="589"/>
      <c r="ER80" s="589"/>
      <c r="ES80" s="589"/>
      <c r="ET80" s="589"/>
      <c r="EU80" s="589"/>
      <c r="EV80" s="589"/>
      <c r="EW80" s="589"/>
      <c r="EX80" s="589"/>
      <c r="EY80" s="589"/>
      <c r="EZ80" s="589"/>
      <c r="FA80" s="589"/>
      <c r="FB80" s="589"/>
      <c r="FC80" s="589"/>
      <c r="FD80" s="589"/>
      <c r="FE80" s="589"/>
      <c r="FF80" s="589"/>
      <c r="FG80" s="589"/>
      <c r="FH80" s="589"/>
      <c r="FI80" s="589"/>
      <c r="FJ80" s="589"/>
      <c r="FK80" s="589"/>
      <c r="FL80" s="589"/>
      <c r="FM80" s="589"/>
      <c r="FN80" s="589"/>
      <c r="FO80" s="589"/>
      <c r="FP80" s="589"/>
      <c r="FQ80" s="589"/>
      <c r="FR80" s="589"/>
      <c r="FS80" s="589"/>
      <c r="FT80" s="589"/>
      <c r="FU80" s="589"/>
      <c r="FV80" s="589"/>
      <c r="FW80" s="589"/>
      <c r="FX80" s="589"/>
      <c r="FY80" s="589"/>
      <c r="FZ80" s="589"/>
      <c r="GA80" s="589"/>
      <c r="GB80" s="589"/>
      <c r="GC80" s="589"/>
      <c r="GD80" s="589"/>
      <c r="GE80" s="589"/>
      <c r="GF80" s="589"/>
      <c r="GG80" s="589"/>
      <c r="GH80" s="589"/>
      <c r="GI80" s="589"/>
      <c r="GJ80" s="589"/>
      <c r="GK80" s="589"/>
      <c r="GL80" s="589"/>
      <c r="GM80" s="589"/>
      <c r="GN80" s="589"/>
      <c r="GO80" s="589"/>
      <c r="GP80" s="589"/>
      <c r="GQ80" s="589"/>
      <c r="GR80" s="589"/>
      <c r="GS80" s="589"/>
      <c r="GT80" s="589"/>
      <c r="GU80" s="589"/>
      <c r="GV80" s="589"/>
      <c r="GW80" s="589"/>
      <c r="GX80" s="589"/>
      <c r="GY80" s="589"/>
      <c r="GZ80" s="589"/>
      <c r="HA80" s="589"/>
      <c r="HB80" s="589"/>
      <c r="HC80" s="589"/>
      <c r="HD80" s="589"/>
      <c r="HE80" s="589"/>
      <c r="HF80" s="589"/>
      <c r="HG80" s="589"/>
      <c r="HH80" s="589"/>
      <c r="HI80" s="589"/>
      <c r="HJ80" s="589"/>
      <c r="HK80" s="589"/>
      <c r="HL80" s="589"/>
      <c r="HM80" s="589"/>
      <c r="HN80" s="589"/>
      <c r="HO80" s="589"/>
      <c r="HP80" s="589"/>
      <c r="HQ80" s="589"/>
      <c r="HR80" s="589"/>
      <c r="HS80" s="589"/>
      <c r="HT80" s="589"/>
      <c r="HU80" s="589"/>
      <c r="HV80" s="589"/>
      <c r="HW80" s="589"/>
      <c r="HX80" s="589"/>
      <c r="HY80" s="589"/>
      <c r="HZ80" s="589"/>
      <c r="IA80" s="589"/>
      <c r="IB80" s="589"/>
      <c r="IC80" s="589"/>
      <c r="ID80" s="589"/>
      <c r="IE80" s="589"/>
      <c r="IF80" s="589"/>
      <c r="IG80" s="589"/>
      <c r="IH80" s="589"/>
      <c r="II80" s="589"/>
      <c r="IJ80" s="589"/>
      <c r="IK80" s="589"/>
      <c r="IL80" s="589"/>
      <c r="IM80" s="589"/>
      <c r="IN80" s="589"/>
      <c r="IO80" s="589"/>
      <c r="IP80" s="589"/>
      <c r="IQ80" s="589"/>
      <c r="IR80" s="589"/>
      <c r="IS80" s="589"/>
      <c r="IT80" s="589"/>
      <c r="IU80" s="589"/>
      <c r="IV80" s="589"/>
    </row>
    <row r="81" spans="1:256" s="30" customFormat="1" ht="15.95" customHeight="1">
      <c r="A81" s="589"/>
      <c r="B81" s="589"/>
      <c r="C81" s="589"/>
      <c r="D81" s="589"/>
      <c r="E81" s="589"/>
      <c r="F81" s="589"/>
      <c r="G81" s="589"/>
      <c r="H81" s="589"/>
      <c r="I81" s="589"/>
      <c r="J81" s="589"/>
      <c r="K81" s="589"/>
      <c r="L81" s="589"/>
      <c r="M81" s="589"/>
      <c r="N81" s="589"/>
      <c r="O81" s="589"/>
      <c r="P81" s="589"/>
      <c r="Q81" s="589"/>
      <c r="R81" s="589"/>
      <c r="S81" s="589"/>
      <c r="T81" s="589"/>
      <c r="U81" s="589"/>
      <c r="V81" s="589"/>
      <c r="W81" s="589"/>
      <c r="X81" s="1224"/>
      <c r="Y81" s="1224"/>
      <c r="Z81" s="1224"/>
      <c r="AA81" s="1224"/>
      <c r="AB81" s="1224"/>
      <c r="AC81" s="1224"/>
      <c r="AD81" s="1224"/>
      <c r="AE81" s="1224"/>
      <c r="AF81" s="1224"/>
      <c r="AG81" s="1224"/>
      <c r="AH81" s="1224"/>
      <c r="AI81" s="1224"/>
      <c r="AJ81" s="1224"/>
      <c r="AK81" s="1224"/>
      <c r="AL81" s="1224"/>
      <c r="AM81" s="1224"/>
      <c r="AN81" s="1224"/>
      <c r="AO81" s="1224"/>
      <c r="AP81" s="1224"/>
      <c r="AQ81" s="1224"/>
      <c r="AR81" s="1224"/>
      <c r="AS81" s="1224"/>
      <c r="AT81" s="1224"/>
      <c r="AU81" s="1224"/>
      <c r="AV81" s="1224"/>
      <c r="AW81" s="1224"/>
      <c r="AX81" s="1224"/>
      <c r="AY81" s="1224"/>
      <c r="AZ81" s="1224"/>
      <c r="BA81" s="588"/>
      <c r="BB81" s="588"/>
      <c r="BC81" s="588"/>
      <c r="BD81" s="1217"/>
      <c r="BE81" s="1217"/>
      <c r="BF81" s="1217"/>
      <c r="BG81" s="1217"/>
      <c r="BH81" s="1217"/>
      <c r="BI81" s="1217"/>
      <c r="BJ81" s="1217"/>
      <c r="BK81" s="1217"/>
      <c r="BL81" s="1217"/>
      <c r="BM81" s="1217"/>
      <c r="BN81" s="1217"/>
      <c r="BO81" s="1217"/>
      <c r="BP81" s="35"/>
      <c r="BQ81" s="35"/>
      <c r="BR81" s="35"/>
      <c r="BS81" s="587"/>
      <c r="BT81" s="587"/>
      <c r="BU81" s="587"/>
      <c r="BV81" s="587"/>
      <c r="BW81" s="587"/>
      <c r="BX81" s="587"/>
      <c r="BY81" s="587"/>
      <c r="BZ81" s="1209"/>
      <c r="CA81" s="1209"/>
      <c r="CB81" s="1209"/>
      <c r="CC81" s="1209"/>
      <c r="CD81" s="1209"/>
      <c r="CE81" s="1209"/>
      <c r="CF81" s="1209"/>
      <c r="CG81" s="1209"/>
      <c r="CH81" s="1209"/>
      <c r="CI81" s="1209"/>
      <c r="CJ81" s="1209"/>
      <c r="CK81" s="1209"/>
      <c r="CL81" s="1209"/>
      <c r="CM81" s="1209"/>
      <c r="CN81" s="1209"/>
      <c r="CO81" s="1209"/>
      <c r="CP81" s="1209"/>
      <c r="CQ81" s="1209"/>
      <c r="CR81" s="587"/>
      <c r="CS81" s="587"/>
      <c r="CT81" s="587"/>
      <c r="CU81" s="587"/>
      <c r="CV81" s="587"/>
      <c r="CW81" s="587"/>
      <c r="CX81" s="589"/>
      <c r="CY81" s="589"/>
      <c r="CZ81" s="589"/>
      <c r="DA81" s="589"/>
      <c r="DB81" s="589"/>
      <c r="DC81" s="589"/>
      <c r="DD81" s="589"/>
      <c r="DE81" s="589"/>
      <c r="DF81" s="589"/>
      <c r="DG81" s="589"/>
      <c r="DH81" s="589"/>
      <c r="DI81" s="589"/>
      <c r="DJ81" s="589"/>
      <c r="DK81" s="589"/>
      <c r="DL81" s="589"/>
      <c r="DM81" s="589"/>
      <c r="DN81" s="589"/>
      <c r="DO81" s="589"/>
      <c r="DP81" s="589"/>
      <c r="DQ81" s="589"/>
      <c r="DR81" s="589"/>
      <c r="DS81" s="589"/>
      <c r="DT81" s="589"/>
      <c r="DU81" s="589"/>
      <c r="DV81" s="589"/>
      <c r="DW81" s="589"/>
      <c r="DX81" s="589"/>
      <c r="DY81" s="589"/>
      <c r="DZ81" s="589"/>
      <c r="EA81" s="589"/>
      <c r="EB81" s="589"/>
      <c r="EC81" s="589"/>
      <c r="ED81" s="589"/>
      <c r="EE81" s="589"/>
      <c r="EF81" s="589"/>
      <c r="EG81" s="589"/>
      <c r="EH81" s="589"/>
      <c r="EI81" s="589"/>
      <c r="EJ81" s="589"/>
      <c r="EK81" s="589"/>
      <c r="EL81" s="589"/>
      <c r="EM81" s="589"/>
      <c r="EN81" s="589"/>
      <c r="EO81" s="589"/>
      <c r="EP81" s="589"/>
      <c r="EQ81" s="589"/>
      <c r="ER81" s="589"/>
      <c r="ES81" s="589"/>
      <c r="ET81" s="589"/>
      <c r="EU81" s="589"/>
      <c r="EV81" s="589"/>
      <c r="EW81" s="589"/>
      <c r="EX81" s="589"/>
      <c r="EY81" s="589"/>
      <c r="EZ81" s="589"/>
      <c r="FA81" s="589"/>
      <c r="FB81" s="589"/>
      <c r="FC81" s="589"/>
      <c r="FD81" s="589"/>
      <c r="FE81" s="589"/>
      <c r="FF81" s="589"/>
      <c r="FG81" s="589"/>
      <c r="FH81" s="589"/>
      <c r="FI81" s="589"/>
      <c r="FJ81" s="589"/>
      <c r="FK81" s="589"/>
      <c r="FL81" s="589"/>
      <c r="FM81" s="589"/>
      <c r="FN81" s="589"/>
      <c r="FO81" s="589"/>
      <c r="FP81" s="589"/>
      <c r="FQ81" s="589"/>
      <c r="FR81" s="589"/>
      <c r="FS81" s="589"/>
      <c r="FT81" s="589"/>
      <c r="FU81" s="589"/>
      <c r="FV81" s="589"/>
      <c r="FW81" s="589"/>
      <c r="FX81" s="589"/>
      <c r="FY81" s="589"/>
      <c r="FZ81" s="589"/>
      <c r="GA81" s="589"/>
      <c r="GB81" s="589"/>
      <c r="GC81" s="589"/>
      <c r="GD81" s="589"/>
      <c r="GE81" s="589"/>
      <c r="GF81" s="589"/>
      <c r="GG81" s="589"/>
      <c r="GH81" s="589"/>
      <c r="GI81" s="589"/>
      <c r="GJ81" s="589"/>
      <c r="GK81" s="589"/>
      <c r="GL81" s="589"/>
      <c r="GM81" s="589"/>
      <c r="GN81" s="589"/>
      <c r="GO81" s="589"/>
      <c r="GP81" s="589"/>
      <c r="GQ81" s="589"/>
      <c r="GR81" s="589"/>
      <c r="GS81" s="589"/>
      <c r="GT81" s="589"/>
      <c r="GU81" s="589"/>
      <c r="GV81" s="589"/>
      <c r="GW81" s="589"/>
      <c r="GX81" s="589"/>
      <c r="GY81" s="589"/>
      <c r="GZ81" s="589"/>
      <c r="HA81" s="589"/>
      <c r="HB81" s="589"/>
      <c r="HC81" s="589"/>
      <c r="HD81" s="589"/>
      <c r="HE81" s="589"/>
      <c r="HF81" s="589"/>
      <c r="HG81" s="589"/>
      <c r="HH81" s="589"/>
      <c r="HI81" s="589"/>
      <c r="HJ81" s="589"/>
      <c r="HK81" s="589"/>
      <c r="HL81" s="589"/>
      <c r="HM81" s="589"/>
      <c r="HN81" s="589"/>
      <c r="HO81" s="589"/>
      <c r="HP81" s="589"/>
      <c r="HQ81" s="589"/>
      <c r="HR81" s="589"/>
      <c r="HS81" s="589"/>
      <c r="HT81" s="589"/>
      <c r="HU81" s="589"/>
      <c r="HV81" s="589"/>
      <c r="HW81" s="589"/>
      <c r="HX81" s="589"/>
      <c r="HY81" s="589"/>
      <c r="HZ81" s="589"/>
      <c r="IA81" s="589"/>
      <c r="IB81" s="589"/>
      <c r="IC81" s="589"/>
      <c r="ID81" s="589"/>
      <c r="IE81" s="589"/>
      <c r="IF81" s="589"/>
      <c r="IG81" s="589"/>
      <c r="IH81" s="589"/>
      <c r="II81" s="589"/>
      <c r="IJ81" s="589"/>
      <c r="IK81" s="589"/>
      <c r="IL81" s="589"/>
      <c r="IM81" s="589"/>
      <c r="IN81" s="589"/>
      <c r="IO81" s="589"/>
      <c r="IP81" s="589"/>
      <c r="IQ81" s="589"/>
      <c r="IR81" s="589"/>
      <c r="IS81" s="589"/>
      <c r="IT81" s="589"/>
      <c r="IU81" s="589"/>
      <c r="IV81" s="589"/>
    </row>
    <row r="82" spans="1:256" s="30" customFormat="1" ht="15.95" customHeight="1">
      <c r="A82" s="589"/>
      <c r="B82" s="589"/>
      <c r="C82" s="589"/>
      <c r="D82" s="589"/>
      <c r="E82" s="589"/>
      <c r="F82" s="589"/>
      <c r="G82" s="589"/>
      <c r="H82" s="589"/>
      <c r="I82" s="589"/>
      <c r="J82" s="589"/>
      <c r="K82" s="589"/>
      <c r="L82" s="589"/>
      <c r="M82" s="589"/>
      <c r="N82" s="589"/>
      <c r="O82" s="589"/>
      <c r="P82" s="589"/>
      <c r="Q82" s="589"/>
      <c r="R82" s="589"/>
      <c r="S82" s="589"/>
      <c r="T82" s="589"/>
      <c r="U82" s="589"/>
      <c r="V82" s="589"/>
      <c r="W82" s="589"/>
      <c r="X82" s="589"/>
      <c r="Y82" s="589"/>
      <c r="Z82" s="589"/>
      <c r="AA82" s="589"/>
      <c r="AB82" s="589"/>
      <c r="AC82" s="589"/>
      <c r="AD82" s="588"/>
      <c r="AE82" s="588"/>
      <c r="AF82" s="588"/>
      <c r="AG82" s="588"/>
      <c r="AH82" s="588"/>
      <c r="AI82" s="588"/>
      <c r="AJ82" s="588"/>
      <c r="AK82" s="588"/>
      <c r="AL82" s="588"/>
      <c r="AM82" s="588"/>
      <c r="AN82" s="588"/>
      <c r="AO82" s="588"/>
      <c r="AP82" s="588"/>
      <c r="AQ82" s="588"/>
      <c r="AR82" s="588"/>
      <c r="AS82" s="588"/>
      <c r="AT82" s="588"/>
      <c r="AU82" s="588"/>
      <c r="AV82" s="588"/>
      <c r="AW82" s="588"/>
      <c r="AX82" s="588"/>
      <c r="AY82" s="588"/>
      <c r="AZ82" s="588"/>
      <c r="BA82" s="588"/>
      <c r="BB82" s="588"/>
      <c r="BC82" s="588"/>
      <c r="BD82" s="588"/>
      <c r="BE82" s="588"/>
      <c r="BF82" s="588"/>
      <c r="BG82" s="588"/>
      <c r="BH82" s="588"/>
      <c r="BI82" s="588"/>
      <c r="BJ82" s="588"/>
      <c r="BK82" s="588"/>
      <c r="BL82" s="588"/>
      <c r="BM82" s="588"/>
      <c r="BN82" s="588"/>
      <c r="BO82" s="588"/>
      <c r="BP82" s="35"/>
      <c r="BQ82" s="35"/>
      <c r="BR82" s="35"/>
      <c r="BS82" s="587"/>
      <c r="BT82" s="587"/>
      <c r="BU82" s="587"/>
      <c r="BV82" s="587"/>
      <c r="BW82" s="587"/>
      <c r="BX82" s="587"/>
      <c r="BY82" s="587"/>
      <c r="BZ82" s="1209"/>
      <c r="CA82" s="1209"/>
      <c r="CB82" s="1209"/>
      <c r="CC82" s="1209"/>
      <c r="CD82" s="1209"/>
      <c r="CE82" s="1209"/>
      <c r="CF82" s="1209"/>
      <c r="CG82" s="1209"/>
      <c r="CH82" s="1209"/>
      <c r="CI82" s="1209"/>
      <c r="CJ82" s="1209"/>
      <c r="CK82" s="1209"/>
      <c r="CL82" s="1209"/>
      <c r="CM82" s="1209"/>
      <c r="CN82" s="1209"/>
      <c r="CO82" s="1209"/>
      <c r="CP82" s="1209"/>
      <c r="CQ82" s="1209"/>
      <c r="CR82" s="587"/>
      <c r="CS82" s="587"/>
      <c r="CT82" s="587"/>
      <c r="CU82" s="587"/>
      <c r="CV82" s="587"/>
      <c r="CW82" s="587"/>
      <c r="CX82" s="589"/>
      <c r="CY82" s="589"/>
      <c r="CZ82" s="589"/>
      <c r="DA82" s="589"/>
      <c r="DB82" s="589"/>
      <c r="DC82" s="589"/>
      <c r="DD82" s="589"/>
      <c r="DE82" s="589"/>
      <c r="DF82" s="589"/>
      <c r="DG82" s="589"/>
      <c r="DH82" s="589"/>
      <c r="DI82" s="589"/>
      <c r="DJ82" s="589"/>
      <c r="DK82" s="589"/>
      <c r="DL82" s="589"/>
      <c r="DM82" s="589"/>
      <c r="DN82" s="589"/>
      <c r="DO82" s="589"/>
      <c r="DP82" s="589"/>
      <c r="DQ82" s="589"/>
      <c r="DR82" s="589"/>
      <c r="DS82" s="589"/>
      <c r="DT82" s="589"/>
      <c r="DU82" s="589"/>
      <c r="DV82" s="589"/>
      <c r="DW82" s="589"/>
      <c r="DX82" s="589"/>
      <c r="DY82" s="589"/>
      <c r="DZ82" s="589"/>
      <c r="EA82" s="589"/>
      <c r="EB82" s="589"/>
      <c r="EC82" s="589"/>
      <c r="ED82" s="589"/>
      <c r="EE82" s="589"/>
      <c r="EF82" s="589"/>
      <c r="EG82" s="589"/>
      <c r="EH82" s="589"/>
      <c r="EI82" s="589"/>
      <c r="EJ82" s="589"/>
      <c r="EK82" s="589"/>
      <c r="EL82" s="589"/>
      <c r="EM82" s="589"/>
      <c r="EN82" s="589"/>
      <c r="EO82" s="589"/>
      <c r="EP82" s="589"/>
      <c r="EQ82" s="589"/>
      <c r="ER82" s="589"/>
      <c r="ES82" s="589"/>
      <c r="ET82" s="589"/>
      <c r="EU82" s="589"/>
      <c r="EV82" s="589"/>
      <c r="EW82" s="589"/>
      <c r="EX82" s="589"/>
      <c r="EY82" s="589"/>
      <c r="EZ82" s="589"/>
      <c r="FA82" s="589"/>
      <c r="FB82" s="589"/>
      <c r="FC82" s="589"/>
      <c r="FD82" s="589"/>
      <c r="FE82" s="589"/>
      <c r="FF82" s="589"/>
      <c r="FG82" s="589"/>
      <c r="FH82" s="589"/>
      <c r="FI82" s="589"/>
      <c r="FJ82" s="589"/>
      <c r="FK82" s="589"/>
      <c r="FL82" s="589"/>
      <c r="FM82" s="589"/>
      <c r="FN82" s="589"/>
      <c r="FO82" s="589"/>
      <c r="FP82" s="589"/>
      <c r="FQ82" s="589"/>
      <c r="FR82" s="589"/>
      <c r="FS82" s="589"/>
      <c r="FT82" s="589"/>
      <c r="FU82" s="589"/>
      <c r="FV82" s="589"/>
      <c r="FW82" s="589"/>
      <c r="FX82" s="589"/>
      <c r="FY82" s="589"/>
      <c r="FZ82" s="589"/>
      <c r="GA82" s="589"/>
      <c r="GB82" s="589"/>
      <c r="GC82" s="589"/>
      <c r="GD82" s="589"/>
      <c r="GE82" s="589"/>
      <c r="GF82" s="589"/>
      <c r="GG82" s="589"/>
      <c r="GH82" s="589"/>
      <c r="GI82" s="589"/>
      <c r="GJ82" s="589"/>
      <c r="GK82" s="589"/>
      <c r="GL82" s="589"/>
      <c r="GM82" s="589"/>
      <c r="GN82" s="589"/>
      <c r="GO82" s="589"/>
      <c r="GP82" s="589"/>
      <c r="GQ82" s="589"/>
      <c r="GR82" s="589"/>
      <c r="GS82" s="589"/>
      <c r="GT82" s="589"/>
      <c r="GU82" s="589"/>
      <c r="GV82" s="589"/>
      <c r="GW82" s="589"/>
      <c r="GX82" s="589"/>
      <c r="GY82" s="589"/>
      <c r="GZ82" s="589"/>
      <c r="HA82" s="589"/>
      <c r="HB82" s="589"/>
      <c r="HC82" s="589"/>
      <c r="HD82" s="589"/>
      <c r="HE82" s="589"/>
      <c r="HF82" s="589"/>
      <c r="HG82" s="589"/>
      <c r="HH82" s="589"/>
      <c r="HI82" s="589"/>
      <c r="HJ82" s="589"/>
      <c r="HK82" s="589"/>
      <c r="HL82" s="589"/>
      <c r="HM82" s="589"/>
      <c r="HN82" s="589"/>
      <c r="HO82" s="589"/>
      <c r="HP82" s="589"/>
      <c r="HQ82" s="589"/>
      <c r="HR82" s="589"/>
      <c r="HS82" s="589"/>
      <c r="HT82" s="589"/>
      <c r="HU82" s="589"/>
      <c r="HV82" s="589"/>
      <c r="HW82" s="589"/>
      <c r="HX82" s="589"/>
      <c r="HY82" s="589"/>
      <c r="HZ82" s="589"/>
      <c r="IA82" s="589"/>
      <c r="IB82" s="589"/>
      <c r="IC82" s="589"/>
      <c r="ID82" s="589"/>
      <c r="IE82" s="589"/>
      <c r="IF82" s="589"/>
      <c r="IG82" s="589"/>
      <c r="IH82" s="589"/>
      <c r="II82" s="589"/>
      <c r="IJ82" s="589"/>
      <c r="IK82" s="589"/>
      <c r="IL82" s="589"/>
      <c r="IM82" s="589"/>
      <c r="IN82" s="589"/>
      <c r="IO82" s="589"/>
      <c r="IP82" s="589"/>
      <c r="IQ82" s="589"/>
      <c r="IR82" s="589"/>
      <c r="IS82" s="589"/>
      <c r="IT82" s="589"/>
      <c r="IU82" s="589"/>
      <c r="IV82" s="589"/>
    </row>
    <row r="83" spans="1:256" s="30" customFormat="1" ht="15.95" customHeight="1">
      <c r="A83" s="589"/>
      <c r="B83" s="589"/>
      <c r="C83" s="589"/>
      <c r="D83" s="589"/>
      <c r="E83" s="589"/>
      <c r="F83" s="589"/>
      <c r="G83" s="589"/>
      <c r="H83" s="589"/>
      <c r="I83" s="589"/>
      <c r="J83" s="589"/>
      <c r="K83" s="589"/>
      <c r="L83" s="589"/>
      <c r="M83" s="589"/>
      <c r="N83" s="589"/>
      <c r="O83" s="589"/>
      <c r="P83" s="589"/>
      <c r="Q83" s="589"/>
      <c r="R83" s="589"/>
      <c r="S83" s="589"/>
      <c r="T83" s="589"/>
      <c r="U83" s="589"/>
      <c r="V83" s="589"/>
      <c r="W83" s="589"/>
      <c r="X83" s="589"/>
      <c r="Y83" s="1215"/>
      <c r="Z83" s="1215"/>
      <c r="AA83" s="1215"/>
      <c r="AB83" s="1215"/>
      <c r="AC83" s="1215"/>
      <c r="AD83" s="1215"/>
      <c r="AE83" s="1215"/>
      <c r="AF83" s="1215"/>
      <c r="AG83" s="1215"/>
      <c r="AH83" s="1215"/>
      <c r="AI83" s="1215"/>
      <c r="AJ83" s="1215"/>
      <c r="AK83" s="1215"/>
      <c r="AL83" s="1215"/>
      <c r="AM83" s="1215"/>
      <c r="AN83" s="1215"/>
      <c r="AO83" s="1215"/>
      <c r="AP83" s="1215"/>
      <c r="AQ83" s="1215"/>
      <c r="AR83" s="1215"/>
      <c r="AS83" s="1215"/>
      <c r="AT83" s="1215"/>
      <c r="AU83" s="1215"/>
      <c r="AV83" s="1215"/>
      <c r="AW83" s="1215"/>
      <c r="AX83" s="1215"/>
      <c r="AY83" s="1215"/>
      <c r="AZ83" s="1215"/>
      <c r="BA83" s="588"/>
      <c r="BB83" s="588"/>
      <c r="BC83" s="588"/>
      <c r="BD83" s="1221"/>
      <c r="BE83" s="1221"/>
      <c r="BF83" s="1221"/>
      <c r="BG83" s="1221"/>
      <c r="BH83" s="1221"/>
      <c r="BI83" s="1221"/>
      <c r="BJ83" s="1221"/>
      <c r="BK83" s="1221"/>
      <c r="BL83" s="1221"/>
      <c r="BM83" s="1221"/>
      <c r="BN83" s="1221"/>
      <c r="BO83" s="1221"/>
      <c r="BP83" s="35"/>
      <c r="BQ83" s="35"/>
      <c r="BR83" s="35"/>
      <c r="BS83" s="587"/>
      <c r="BT83" s="587"/>
      <c r="BU83" s="587"/>
      <c r="BV83" s="587"/>
      <c r="BW83" s="587"/>
      <c r="BX83" s="587"/>
      <c r="BY83" s="587"/>
      <c r="BZ83" s="587"/>
      <c r="CA83" s="587"/>
      <c r="CB83" s="587"/>
      <c r="CC83" s="587"/>
      <c r="CD83" s="587"/>
      <c r="CE83" s="587"/>
      <c r="CF83" s="587"/>
      <c r="CG83" s="587"/>
      <c r="CH83" s="587"/>
      <c r="CI83" s="587"/>
      <c r="CJ83" s="587"/>
      <c r="CK83" s="587"/>
      <c r="CL83" s="587"/>
      <c r="CM83" s="587"/>
      <c r="CN83" s="587"/>
      <c r="CO83" s="587"/>
      <c r="CP83" s="587"/>
      <c r="CQ83" s="587"/>
      <c r="CR83" s="587"/>
      <c r="CS83" s="587"/>
      <c r="CT83" s="587"/>
      <c r="CU83" s="587"/>
      <c r="CV83" s="587"/>
      <c r="CW83" s="587"/>
      <c r="CX83" s="589"/>
      <c r="CY83" s="589"/>
      <c r="CZ83" s="589"/>
      <c r="DA83" s="589"/>
      <c r="DB83" s="589"/>
      <c r="DC83" s="589"/>
      <c r="DD83" s="589"/>
      <c r="DE83" s="589"/>
      <c r="DF83" s="589"/>
      <c r="DG83" s="589"/>
      <c r="DH83" s="589"/>
      <c r="DI83" s="589"/>
      <c r="DJ83" s="589"/>
      <c r="DK83" s="589"/>
      <c r="DL83" s="589"/>
      <c r="DM83" s="589"/>
      <c r="DN83" s="589"/>
      <c r="DO83" s="589"/>
      <c r="DP83" s="589"/>
      <c r="DQ83" s="589"/>
      <c r="DR83" s="589"/>
      <c r="DS83" s="589"/>
      <c r="DT83" s="589"/>
      <c r="DU83" s="589"/>
      <c r="DV83" s="589"/>
      <c r="DW83" s="589"/>
      <c r="DX83" s="589"/>
      <c r="DY83" s="589"/>
      <c r="DZ83" s="589"/>
      <c r="EA83" s="589"/>
      <c r="EB83" s="589"/>
      <c r="EC83" s="589"/>
      <c r="ED83" s="589"/>
      <c r="EE83" s="589"/>
      <c r="EF83" s="589"/>
      <c r="EG83" s="589"/>
      <c r="EH83" s="589"/>
      <c r="EI83" s="589"/>
      <c r="EJ83" s="589"/>
      <c r="EK83" s="589"/>
      <c r="EL83" s="589"/>
      <c r="EM83" s="589"/>
      <c r="EN83" s="589"/>
      <c r="EO83" s="589"/>
      <c r="EP83" s="589"/>
      <c r="EQ83" s="589"/>
      <c r="ER83" s="589"/>
      <c r="ES83" s="589"/>
      <c r="ET83" s="589"/>
      <c r="EU83" s="589"/>
      <c r="EV83" s="589"/>
      <c r="EW83" s="589"/>
      <c r="EX83" s="589"/>
      <c r="EY83" s="589"/>
      <c r="EZ83" s="589"/>
      <c r="FA83" s="589"/>
      <c r="FB83" s="589"/>
      <c r="FC83" s="589"/>
      <c r="FD83" s="589"/>
      <c r="FE83" s="589"/>
      <c r="FF83" s="589"/>
      <c r="FG83" s="589"/>
      <c r="FH83" s="589"/>
      <c r="FI83" s="589"/>
      <c r="FJ83" s="589"/>
      <c r="FK83" s="589"/>
      <c r="FL83" s="589"/>
      <c r="FM83" s="589"/>
      <c r="FN83" s="589"/>
      <c r="FO83" s="589"/>
      <c r="FP83" s="589"/>
      <c r="FQ83" s="589"/>
      <c r="FR83" s="589"/>
      <c r="FS83" s="589"/>
      <c r="FT83" s="589"/>
      <c r="FU83" s="589"/>
      <c r="FV83" s="589"/>
      <c r="FW83" s="589"/>
      <c r="FX83" s="589"/>
      <c r="FY83" s="589"/>
      <c r="FZ83" s="589"/>
      <c r="GA83" s="589"/>
      <c r="GB83" s="589"/>
      <c r="GC83" s="589"/>
      <c r="GD83" s="589"/>
      <c r="GE83" s="589"/>
      <c r="GF83" s="589"/>
      <c r="GG83" s="589"/>
      <c r="GH83" s="589"/>
      <c r="GI83" s="589"/>
      <c r="GJ83" s="589"/>
      <c r="GK83" s="589"/>
      <c r="GL83" s="589"/>
      <c r="GM83" s="589"/>
      <c r="GN83" s="589"/>
      <c r="GO83" s="589"/>
      <c r="GP83" s="589"/>
      <c r="GQ83" s="589"/>
      <c r="GR83" s="589"/>
      <c r="GS83" s="589"/>
      <c r="GT83" s="589"/>
      <c r="GU83" s="589"/>
      <c r="GV83" s="589"/>
      <c r="GW83" s="589"/>
      <c r="GX83" s="589"/>
      <c r="GY83" s="589"/>
      <c r="GZ83" s="589"/>
      <c r="HA83" s="589"/>
      <c r="HB83" s="589"/>
      <c r="HC83" s="589"/>
      <c r="HD83" s="589"/>
      <c r="HE83" s="589"/>
      <c r="HF83" s="589"/>
      <c r="HG83" s="589"/>
      <c r="HH83" s="589"/>
      <c r="HI83" s="589"/>
      <c r="HJ83" s="589"/>
      <c r="HK83" s="589"/>
      <c r="HL83" s="589"/>
      <c r="HM83" s="589"/>
      <c r="HN83" s="589"/>
      <c r="HO83" s="589"/>
      <c r="HP83" s="589"/>
      <c r="HQ83" s="589"/>
      <c r="HR83" s="589"/>
      <c r="HS83" s="589"/>
      <c r="HT83" s="589"/>
      <c r="HU83" s="589"/>
      <c r="HV83" s="589"/>
      <c r="HW83" s="589"/>
      <c r="HX83" s="589"/>
      <c r="HY83" s="589"/>
      <c r="HZ83" s="589"/>
      <c r="IA83" s="589"/>
      <c r="IB83" s="589"/>
      <c r="IC83" s="589"/>
      <c r="ID83" s="589"/>
      <c r="IE83" s="589"/>
      <c r="IF83" s="589"/>
      <c r="IG83" s="589"/>
      <c r="IH83" s="589"/>
      <c r="II83" s="589"/>
      <c r="IJ83" s="589"/>
      <c r="IK83" s="589"/>
      <c r="IL83" s="589"/>
      <c r="IM83" s="589"/>
      <c r="IN83" s="589"/>
      <c r="IO83" s="589"/>
      <c r="IP83" s="589"/>
      <c r="IQ83" s="589"/>
      <c r="IR83" s="589"/>
      <c r="IS83" s="589"/>
      <c r="IT83" s="589"/>
      <c r="IU83" s="589"/>
      <c r="IV83" s="589"/>
    </row>
    <row r="84" spans="1:256" s="30" customFormat="1" ht="15.95" customHeight="1">
      <c r="A84" s="589"/>
      <c r="B84" s="589"/>
      <c r="C84" s="589"/>
      <c r="D84" s="589"/>
      <c r="E84" s="589"/>
      <c r="F84" s="589"/>
      <c r="G84" s="589"/>
      <c r="H84" s="589"/>
      <c r="I84" s="589"/>
      <c r="J84" s="589"/>
      <c r="K84" s="589"/>
      <c r="L84" s="589"/>
      <c r="M84" s="589"/>
      <c r="N84" s="589"/>
      <c r="O84" s="589"/>
      <c r="P84" s="589"/>
      <c r="Q84" s="589"/>
      <c r="R84" s="589"/>
      <c r="S84" s="589"/>
      <c r="T84" s="589"/>
      <c r="U84" s="589"/>
      <c r="V84" s="589"/>
      <c r="W84" s="589"/>
      <c r="X84" s="589"/>
      <c r="Y84" s="1215"/>
      <c r="Z84" s="1215"/>
      <c r="AA84" s="1215"/>
      <c r="AB84" s="1215"/>
      <c r="AC84" s="1215"/>
      <c r="AD84" s="1215"/>
      <c r="AE84" s="1215"/>
      <c r="AF84" s="1215"/>
      <c r="AG84" s="1215"/>
      <c r="AH84" s="1215"/>
      <c r="AI84" s="1215"/>
      <c r="AJ84" s="1215"/>
      <c r="AK84" s="1215"/>
      <c r="AL84" s="1215"/>
      <c r="AM84" s="1215"/>
      <c r="AN84" s="1215"/>
      <c r="AO84" s="1215"/>
      <c r="AP84" s="1215"/>
      <c r="AQ84" s="1215"/>
      <c r="AR84" s="1215"/>
      <c r="AS84" s="1215"/>
      <c r="AT84" s="1215"/>
      <c r="AU84" s="1215"/>
      <c r="AV84" s="1215"/>
      <c r="AW84" s="1215"/>
      <c r="AX84" s="1215"/>
      <c r="AY84" s="1215"/>
      <c r="AZ84" s="1215"/>
      <c r="BA84" s="588"/>
      <c r="BB84" s="588"/>
      <c r="BC84" s="588"/>
      <c r="BD84" s="1222"/>
      <c r="BE84" s="1222"/>
      <c r="BF84" s="1222"/>
      <c r="BG84" s="1222"/>
      <c r="BH84" s="1222"/>
      <c r="BI84" s="1222"/>
      <c r="BJ84" s="1222"/>
      <c r="BK84" s="1222"/>
      <c r="BL84" s="1222"/>
      <c r="BM84" s="1222"/>
      <c r="BN84" s="1222"/>
      <c r="BO84" s="1222"/>
      <c r="BP84" s="35"/>
      <c r="BQ84" s="35"/>
      <c r="BR84" s="35"/>
      <c r="BS84" s="587"/>
      <c r="BT84" s="587"/>
      <c r="BU84" s="587"/>
      <c r="BV84" s="587"/>
      <c r="BW84" s="587"/>
      <c r="BX84" s="587"/>
      <c r="BY84" s="587"/>
      <c r="BZ84" s="587"/>
      <c r="CA84" s="587"/>
      <c r="CB84" s="587"/>
      <c r="CC84" s="587"/>
      <c r="CD84" s="587"/>
      <c r="CE84" s="587"/>
      <c r="CF84" s="587"/>
      <c r="CG84" s="587"/>
      <c r="CH84" s="587"/>
      <c r="CI84" s="587"/>
      <c r="CJ84" s="587"/>
      <c r="CK84" s="587"/>
      <c r="CL84" s="587"/>
      <c r="CM84" s="587"/>
      <c r="CN84" s="587"/>
      <c r="CO84" s="587"/>
      <c r="CP84" s="587"/>
      <c r="CQ84" s="587"/>
      <c r="CR84" s="587"/>
      <c r="CS84" s="587"/>
      <c r="CT84" s="587"/>
      <c r="CU84" s="587"/>
      <c r="CV84" s="587"/>
      <c r="CW84" s="587"/>
      <c r="CX84" s="589"/>
      <c r="CY84" s="589"/>
      <c r="CZ84" s="589"/>
      <c r="DA84" s="589"/>
      <c r="DB84" s="589"/>
      <c r="DC84" s="589"/>
      <c r="DD84" s="589"/>
      <c r="DE84" s="589"/>
      <c r="DF84" s="589"/>
      <c r="DG84" s="589"/>
      <c r="DH84" s="589"/>
      <c r="DI84" s="589"/>
      <c r="DJ84" s="589"/>
      <c r="DK84" s="589"/>
      <c r="DL84" s="589"/>
      <c r="DM84" s="589"/>
      <c r="DN84" s="589"/>
      <c r="DO84" s="589"/>
      <c r="DP84" s="589"/>
      <c r="DQ84" s="589"/>
      <c r="DR84" s="589"/>
      <c r="DS84" s="589"/>
      <c r="DT84" s="589"/>
      <c r="DU84" s="589"/>
      <c r="DV84" s="589"/>
      <c r="DW84" s="589"/>
      <c r="DX84" s="589"/>
      <c r="DY84" s="589"/>
      <c r="DZ84" s="589"/>
      <c r="EA84" s="589"/>
      <c r="EB84" s="589"/>
      <c r="EC84" s="589"/>
      <c r="ED84" s="589"/>
      <c r="EE84" s="589"/>
      <c r="EF84" s="589"/>
      <c r="EG84" s="589"/>
      <c r="EH84" s="589"/>
      <c r="EI84" s="589"/>
      <c r="EJ84" s="589"/>
      <c r="EK84" s="589"/>
      <c r="EL84" s="589"/>
      <c r="EM84" s="589"/>
      <c r="EN84" s="589"/>
      <c r="EO84" s="589"/>
      <c r="EP84" s="589"/>
      <c r="EQ84" s="589"/>
      <c r="ER84" s="589"/>
      <c r="ES84" s="589"/>
      <c r="ET84" s="589"/>
      <c r="EU84" s="589"/>
      <c r="EV84" s="589"/>
      <c r="EW84" s="589"/>
      <c r="EX84" s="589"/>
      <c r="EY84" s="589"/>
      <c r="EZ84" s="589"/>
      <c r="FA84" s="589"/>
      <c r="FB84" s="589"/>
      <c r="FC84" s="589"/>
      <c r="FD84" s="589"/>
      <c r="FE84" s="589"/>
      <c r="FF84" s="589"/>
      <c r="FG84" s="589"/>
      <c r="FH84" s="589"/>
      <c r="FI84" s="589"/>
      <c r="FJ84" s="589"/>
      <c r="FK84" s="589"/>
      <c r="FL84" s="589"/>
      <c r="FM84" s="589"/>
      <c r="FN84" s="589"/>
      <c r="FO84" s="589"/>
      <c r="FP84" s="589"/>
      <c r="FQ84" s="589"/>
      <c r="FR84" s="589"/>
      <c r="FS84" s="589"/>
      <c r="FT84" s="589"/>
      <c r="FU84" s="589"/>
      <c r="FV84" s="589"/>
      <c r="FW84" s="589"/>
      <c r="FX84" s="589"/>
      <c r="FY84" s="589"/>
      <c r="FZ84" s="589"/>
      <c r="GA84" s="589"/>
      <c r="GB84" s="589"/>
      <c r="GC84" s="589"/>
      <c r="GD84" s="589"/>
      <c r="GE84" s="589"/>
      <c r="GF84" s="589"/>
      <c r="GG84" s="589"/>
      <c r="GH84" s="589"/>
      <c r="GI84" s="589"/>
      <c r="GJ84" s="589"/>
      <c r="GK84" s="589"/>
      <c r="GL84" s="589"/>
      <c r="GM84" s="589"/>
      <c r="GN84" s="589"/>
      <c r="GO84" s="589"/>
      <c r="GP84" s="589"/>
      <c r="GQ84" s="589"/>
      <c r="GR84" s="589"/>
      <c r="GS84" s="589"/>
      <c r="GT84" s="589"/>
      <c r="GU84" s="589"/>
      <c r="GV84" s="589"/>
      <c r="GW84" s="589"/>
      <c r="GX84" s="589"/>
      <c r="GY84" s="589"/>
      <c r="GZ84" s="589"/>
      <c r="HA84" s="589"/>
      <c r="HB84" s="589"/>
      <c r="HC84" s="589"/>
      <c r="HD84" s="589"/>
      <c r="HE84" s="589"/>
      <c r="HF84" s="589"/>
      <c r="HG84" s="589"/>
      <c r="HH84" s="589"/>
      <c r="HI84" s="589"/>
      <c r="HJ84" s="589"/>
      <c r="HK84" s="589"/>
      <c r="HL84" s="589"/>
      <c r="HM84" s="589"/>
      <c r="HN84" s="589"/>
      <c r="HO84" s="589"/>
      <c r="HP84" s="589"/>
      <c r="HQ84" s="589"/>
      <c r="HR84" s="589"/>
      <c r="HS84" s="589"/>
      <c r="HT84" s="589"/>
      <c r="HU84" s="589"/>
      <c r="HV84" s="589"/>
      <c r="HW84" s="589"/>
      <c r="HX84" s="589"/>
      <c r="HY84" s="589"/>
      <c r="HZ84" s="589"/>
      <c r="IA84" s="589"/>
      <c r="IB84" s="589"/>
      <c r="IC84" s="589"/>
      <c r="ID84" s="589"/>
      <c r="IE84" s="589"/>
      <c r="IF84" s="589"/>
      <c r="IG84" s="589"/>
      <c r="IH84" s="589"/>
      <c r="II84" s="589"/>
      <c r="IJ84" s="589"/>
      <c r="IK84" s="589"/>
      <c r="IL84" s="589"/>
      <c r="IM84" s="589"/>
      <c r="IN84" s="589"/>
      <c r="IO84" s="589"/>
      <c r="IP84" s="589"/>
      <c r="IQ84" s="589"/>
      <c r="IR84" s="589"/>
      <c r="IS84" s="589"/>
      <c r="IT84" s="589"/>
      <c r="IU84" s="589"/>
      <c r="IV84" s="589"/>
    </row>
    <row r="85" spans="1:256" s="30" customFormat="1" ht="15.95" customHeight="1">
      <c r="A85" s="589"/>
      <c r="B85" s="589"/>
      <c r="C85" s="589"/>
      <c r="D85" s="589"/>
      <c r="E85" s="589"/>
      <c r="F85" s="589"/>
      <c r="G85" s="589"/>
      <c r="H85" s="589"/>
      <c r="I85" s="589"/>
      <c r="J85" s="589"/>
      <c r="K85" s="589"/>
      <c r="L85" s="589"/>
      <c r="M85" s="589"/>
      <c r="N85" s="589"/>
      <c r="O85" s="589"/>
      <c r="P85" s="589"/>
      <c r="Q85" s="589"/>
      <c r="R85" s="589"/>
      <c r="S85" s="589"/>
      <c r="T85" s="589"/>
      <c r="U85" s="589"/>
      <c r="V85" s="589"/>
      <c r="W85" s="589"/>
      <c r="X85" s="589"/>
      <c r="Y85" s="1215"/>
      <c r="Z85" s="1215"/>
      <c r="AA85" s="1215"/>
      <c r="AB85" s="1215"/>
      <c r="AC85" s="1215"/>
      <c r="AD85" s="1215"/>
      <c r="AE85" s="1215"/>
      <c r="AF85" s="1215"/>
      <c r="AG85" s="1215"/>
      <c r="AH85" s="1215"/>
      <c r="AI85" s="1215"/>
      <c r="AJ85" s="1215"/>
      <c r="AK85" s="1215"/>
      <c r="AL85" s="1215"/>
      <c r="AM85" s="1215"/>
      <c r="AN85" s="1215"/>
      <c r="AO85" s="1215"/>
      <c r="AP85" s="1215"/>
      <c r="AQ85" s="1215"/>
      <c r="AR85" s="1215"/>
      <c r="AS85" s="1215"/>
      <c r="AT85" s="1215"/>
      <c r="AU85" s="1215"/>
      <c r="AV85" s="1215"/>
      <c r="AW85" s="1215"/>
      <c r="AX85" s="1215"/>
      <c r="AY85" s="1215"/>
      <c r="AZ85" s="1215"/>
      <c r="BA85" s="1215"/>
      <c r="BB85" s="588"/>
      <c r="BC85" s="588"/>
      <c r="BD85" s="42"/>
      <c r="BE85" s="1223"/>
      <c r="BF85" s="1223"/>
      <c r="BG85" s="1223"/>
      <c r="BH85" s="1223"/>
      <c r="BI85" s="1223"/>
      <c r="BJ85" s="1223"/>
      <c r="BK85" s="1223"/>
      <c r="BL85" s="1223"/>
      <c r="BM85" s="1223"/>
      <c r="BN85" s="1223"/>
      <c r="BO85" s="1223"/>
      <c r="BP85" s="35"/>
      <c r="BQ85" s="35"/>
      <c r="BR85" s="35"/>
      <c r="BS85" s="587"/>
      <c r="BT85" s="587"/>
      <c r="BU85" s="587"/>
      <c r="BV85" s="587"/>
      <c r="BW85" s="587"/>
      <c r="BX85" s="587"/>
      <c r="BY85" s="587"/>
      <c r="BZ85" s="587"/>
      <c r="CA85" s="587"/>
      <c r="CB85" s="587"/>
      <c r="CC85" s="587"/>
      <c r="CD85" s="587"/>
      <c r="CE85" s="587"/>
      <c r="CF85" s="587"/>
      <c r="CG85" s="587"/>
      <c r="CH85" s="587"/>
      <c r="CI85" s="587"/>
      <c r="CJ85" s="587"/>
      <c r="CK85" s="587"/>
      <c r="CL85" s="587"/>
      <c r="CM85" s="587"/>
      <c r="CN85" s="587"/>
      <c r="CO85" s="587"/>
      <c r="CP85" s="587"/>
      <c r="CQ85" s="587"/>
      <c r="CR85" s="587"/>
      <c r="CS85" s="587"/>
      <c r="CT85" s="587"/>
      <c r="CU85" s="587"/>
      <c r="CV85" s="587"/>
      <c r="CW85" s="587"/>
      <c r="CX85" s="589"/>
      <c r="CY85" s="589"/>
      <c r="CZ85" s="589"/>
      <c r="DA85" s="589"/>
      <c r="DB85" s="589"/>
      <c r="DC85" s="589"/>
      <c r="DD85" s="589"/>
      <c r="DE85" s="589"/>
      <c r="DF85" s="589"/>
      <c r="DG85" s="589"/>
      <c r="DH85" s="589"/>
      <c r="DI85" s="589"/>
      <c r="DJ85" s="589"/>
      <c r="DK85" s="589"/>
      <c r="DL85" s="589"/>
      <c r="DM85" s="589"/>
      <c r="DN85" s="589"/>
      <c r="DO85" s="589"/>
      <c r="DP85" s="589"/>
      <c r="DQ85" s="589"/>
      <c r="DR85" s="589"/>
      <c r="DS85" s="589"/>
      <c r="DT85" s="589"/>
      <c r="DU85" s="589"/>
      <c r="DV85" s="589"/>
      <c r="DW85" s="589"/>
      <c r="DX85" s="589"/>
      <c r="DY85" s="589"/>
      <c r="DZ85" s="589"/>
      <c r="EA85" s="589"/>
      <c r="EB85" s="589"/>
      <c r="EC85" s="589"/>
      <c r="ED85" s="589"/>
      <c r="EE85" s="589"/>
      <c r="EF85" s="589"/>
      <c r="EG85" s="589"/>
      <c r="EH85" s="589"/>
      <c r="EI85" s="589"/>
      <c r="EJ85" s="589"/>
      <c r="EK85" s="589"/>
      <c r="EL85" s="589"/>
      <c r="EM85" s="589"/>
      <c r="EN85" s="589"/>
      <c r="EO85" s="589"/>
      <c r="EP85" s="589"/>
      <c r="EQ85" s="589"/>
      <c r="ER85" s="589"/>
      <c r="ES85" s="589"/>
      <c r="ET85" s="589"/>
      <c r="EU85" s="589"/>
      <c r="EV85" s="589"/>
      <c r="EW85" s="589"/>
      <c r="EX85" s="589"/>
      <c r="EY85" s="589"/>
      <c r="EZ85" s="589"/>
      <c r="FA85" s="589"/>
      <c r="FB85" s="589"/>
      <c r="FC85" s="589"/>
      <c r="FD85" s="589"/>
      <c r="FE85" s="589"/>
      <c r="FF85" s="589"/>
      <c r="FG85" s="589"/>
      <c r="FH85" s="589"/>
      <c r="FI85" s="589"/>
      <c r="FJ85" s="589"/>
      <c r="FK85" s="589"/>
      <c r="FL85" s="589"/>
      <c r="FM85" s="589"/>
      <c r="FN85" s="589"/>
      <c r="FO85" s="589"/>
      <c r="FP85" s="589"/>
      <c r="FQ85" s="589"/>
      <c r="FR85" s="589"/>
      <c r="FS85" s="589"/>
      <c r="FT85" s="589"/>
      <c r="FU85" s="589"/>
      <c r="FV85" s="589"/>
      <c r="FW85" s="589"/>
      <c r="FX85" s="589"/>
      <c r="FY85" s="589"/>
      <c r="FZ85" s="589"/>
      <c r="GA85" s="589"/>
      <c r="GB85" s="589"/>
      <c r="GC85" s="589"/>
      <c r="GD85" s="589"/>
      <c r="GE85" s="589"/>
      <c r="GF85" s="589"/>
      <c r="GG85" s="589"/>
      <c r="GH85" s="589"/>
      <c r="GI85" s="589"/>
      <c r="GJ85" s="589"/>
      <c r="GK85" s="589"/>
      <c r="GL85" s="589"/>
      <c r="GM85" s="589"/>
      <c r="GN85" s="589"/>
      <c r="GO85" s="589"/>
      <c r="GP85" s="589"/>
      <c r="GQ85" s="589"/>
      <c r="GR85" s="589"/>
      <c r="GS85" s="589"/>
      <c r="GT85" s="589"/>
      <c r="GU85" s="589"/>
      <c r="GV85" s="589"/>
      <c r="GW85" s="589"/>
      <c r="GX85" s="589"/>
      <c r="GY85" s="589"/>
      <c r="GZ85" s="589"/>
      <c r="HA85" s="589"/>
      <c r="HB85" s="589"/>
      <c r="HC85" s="589"/>
      <c r="HD85" s="589"/>
      <c r="HE85" s="589"/>
      <c r="HF85" s="589"/>
      <c r="HG85" s="589"/>
      <c r="HH85" s="589"/>
      <c r="HI85" s="589"/>
      <c r="HJ85" s="589"/>
      <c r="HK85" s="589"/>
      <c r="HL85" s="589"/>
      <c r="HM85" s="589"/>
      <c r="HN85" s="589"/>
      <c r="HO85" s="589"/>
      <c r="HP85" s="589"/>
      <c r="HQ85" s="589"/>
      <c r="HR85" s="589"/>
      <c r="HS85" s="589"/>
      <c r="HT85" s="589"/>
      <c r="HU85" s="589"/>
      <c r="HV85" s="589"/>
      <c r="HW85" s="589"/>
      <c r="HX85" s="589"/>
      <c r="HY85" s="589"/>
      <c r="HZ85" s="589"/>
      <c r="IA85" s="589"/>
      <c r="IB85" s="589"/>
      <c r="IC85" s="589"/>
      <c r="ID85" s="589"/>
      <c r="IE85" s="589"/>
      <c r="IF85" s="589"/>
      <c r="IG85" s="589"/>
      <c r="IH85" s="589"/>
      <c r="II85" s="589"/>
      <c r="IJ85" s="589"/>
      <c r="IK85" s="589"/>
      <c r="IL85" s="589"/>
      <c r="IM85" s="589"/>
      <c r="IN85" s="589"/>
      <c r="IO85" s="589"/>
      <c r="IP85" s="589"/>
      <c r="IQ85" s="589"/>
      <c r="IR85" s="589"/>
      <c r="IS85" s="589"/>
      <c r="IT85" s="589"/>
      <c r="IU85" s="589"/>
      <c r="IV85" s="589"/>
    </row>
    <row r="86" spans="1:256" s="30" customFormat="1" ht="15.95" customHeight="1">
      <c r="A86" s="589"/>
      <c r="B86" s="589"/>
      <c r="C86" s="589"/>
      <c r="D86" s="589"/>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1218"/>
      <c r="AJ86" s="1218"/>
      <c r="AK86" s="1218"/>
      <c r="AL86" s="1218"/>
      <c r="AM86" s="1218"/>
      <c r="AN86" s="1218"/>
      <c r="AO86" s="1218"/>
      <c r="AP86" s="1218"/>
      <c r="AQ86" s="1218"/>
      <c r="AR86" s="1218"/>
      <c r="AS86" s="1218"/>
      <c r="AT86" s="1218"/>
      <c r="AU86" s="1218"/>
      <c r="AV86" s="1218"/>
      <c r="AW86" s="1218"/>
      <c r="AX86" s="1218"/>
      <c r="AY86" s="1218"/>
      <c r="AZ86" s="1218"/>
      <c r="BA86" s="1218"/>
      <c r="BB86" s="1218"/>
      <c r="BC86" s="587"/>
      <c r="BD86" s="1219"/>
      <c r="BE86" s="1219"/>
      <c r="BF86" s="1219"/>
      <c r="BG86" s="1219"/>
      <c r="BH86" s="1219"/>
      <c r="BI86" s="1219"/>
      <c r="BJ86" s="1219"/>
      <c r="BK86" s="1219"/>
      <c r="BL86" s="1219"/>
      <c r="BM86" s="1219"/>
      <c r="BN86" s="1219"/>
      <c r="BO86" s="1219"/>
      <c r="BP86" s="1219"/>
      <c r="BQ86" s="35"/>
      <c r="BR86" s="35"/>
      <c r="BS86" s="587"/>
      <c r="BT86" s="587"/>
      <c r="BU86" s="587"/>
      <c r="BV86" s="587"/>
      <c r="BW86" s="587"/>
      <c r="BX86" s="587"/>
      <c r="BY86" s="587"/>
      <c r="BZ86" s="1214"/>
      <c r="CA86" s="1214"/>
      <c r="CB86" s="1214"/>
      <c r="CC86" s="1214"/>
      <c r="CD86" s="1214"/>
      <c r="CE86" s="1214"/>
      <c r="CF86" s="1214"/>
      <c r="CG86" s="1214"/>
      <c r="CH86" s="587"/>
      <c r="CI86" s="587"/>
      <c r="CJ86" s="587"/>
      <c r="CK86" s="587"/>
      <c r="CL86" s="587"/>
      <c r="CM86" s="587"/>
      <c r="CN86" s="587"/>
      <c r="CO86" s="587"/>
      <c r="CP86" s="587"/>
      <c r="CQ86" s="587"/>
      <c r="CR86" s="587"/>
      <c r="CS86" s="587"/>
      <c r="CT86" s="587"/>
      <c r="CU86" s="587"/>
      <c r="CV86" s="587"/>
      <c r="CW86" s="587"/>
      <c r="CX86" s="589"/>
      <c r="CY86" s="589"/>
      <c r="CZ86" s="589"/>
      <c r="DA86" s="589"/>
      <c r="DB86" s="589"/>
      <c r="DC86" s="589"/>
      <c r="DD86" s="589"/>
      <c r="DE86" s="589"/>
      <c r="DF86" s="589"/>
      <c r="DG86" s="589"/>
      <c r="DH86" s="589"/>
      <c r="DI86" s="589"/>
      <c r="DJ86" s="589"/>
      <c r="DK86" s="589"/>
      <c r="DL86" s="589"/>
      <c r="DM86" s="589"/>
      <c r="DN86" s="589"/>
      <c r="DO86" s="589"/>
      <c r="DP86" s="589"/>
      <c r="DQ86" s="589"/>
      <c r="DR86" s="589"/>
      <c r="DS86" s="589"/>
      <c r="DT86" s="589"/>
      <c r="DU86" s="589"/>
      <c r="DV86" s="589"/>
      <c r="DW86" s="589"/>
      <c r="DX86" s="589"/>
      <c r="DY86" s="589"/>
      <c r="DZ86" s="589"/>
      <c r="EA86" s="589"/>
      <c r="EB86" s="589"/>
      <c r="EC86" s="589"/>
      <c r="ED86" s="589"/>
      <c r="EE86" s="589"/>
      <c r="EF86" s="589"/>
      <c r="EG86" s="589"/>
      <c r="EH86" s="589"/>
      <c r="EI86" s="589"/>
      <c r="EJ86" s="589"/>
      <c r="EK86" s="589"/>
      <c r="EL86" s="589"/>
      <c r="EM86" s="589"/>
      <c r="EN86" s="589"/>
      <c r="EO86" s="589"/>
      <c r="EP86" s="589"/>
      <c r="EQ86" s="589"/>
      <c r="ER86" s="589"/>
      <c r="ES86" s="589"/>
      <c r="ET86" s="589"/>
      <c r="EU86" s="589"/>
      <c r="EV86" s="589"/>
      <c r="EW86" s="589"/>
      <c r="EX86" s="589"/>
      <c r="EY86" s="589"/>
      <c r="EZ86" s="589"/>
      <c r="FA86" s="589"/>
      <c r="FB86" s="589"/>
      <c r="FC86" s="589"/>
      <c r="FD86" s="589"/>
      <c r="FE86" s="589"/>
      <c r="FF86" s="589"/>
      <c r="FG86" s="589"/>
      <c r="FH86" s="589"/>
      <c r="FI86" s="589"/>
      <c r="FJ86" s="589"/>
      <c r="FK86" s="589"/>
      <c r="FL86" s="589"/>
      <c r="FM86" s="589"/>
      <c r="FN86" s="589"/>
      <c r="FO86" s="589"/>
      <c r="FP86" s="589"/>
      <c r="FQ86" s="589"/>
      <c r="FR86" s="589"/>
      <c r="FS86" s="589"/>
      <c r="FT86" s="589"/>
      <c r="FU86" s="589"/>
      <c r="FV86" s="589"/>
      <c r="FW86" s="589"/>
      <c r="FX86" s="589"/>
      <c r="FY86" s="589"/>
      <c r="FZ86" s="589"/>
      <c r="GA86" s="589"/>
      <c r="GB86" s="589"/>
      <c r="GC86" s="589"/>
      <c r="GD86" s="589"/>
      <c r="GE86" s="589"/>
      <c r="GF86" s="589"/>
      <c r="GG86" s="589"/>
      <c r="GH86" s="589"/>
      <c r="GI86" s="589"/>
      <c r="GJ86" s="589"/>
      <c r="GK86" s="589"/>
      <c r="GL86" s="589"/>
      <c r="GM86" s="589"/>
      <c r="GN86" s="589"/>
      <c r="GO86" s="589"/>
      <c r="GP86" s="589"/>
      <c r="GQ86" s="589"/>
      <c r="GR86" s="589"/>
      <c r="GS86" s="589"/>
      <c r="GT86" s="589"/>
      <c r="GU86" s="589"/>
      <c r="GV86" s="589"/>
      <c r="GW86" s="589"/>
      <c r="GX86" s="589"/>
      <c r="GY86" s="589"/>
      <c r="GZ86" s="589"/>
      <c r="HA86" s="589"/>
      <c r="HB86" s="589"/>
      <c r="HC86" s="589"/>
      <c r="HD86" s="589"/>
      <c r="HE86" s="589"/>
      <c r="HF86" s="589"/>
      <c r="HG86" s="589"/>
      <c r="HH86" s="589"/>
      <c r="HI86" s="589"/>
      <c r="HJ86" s="589"/>
      <c r="HK86" s="589"/>
      <c r="HL86" s="589"/>
      <c r="HM86" s="589"/>
      <c r="HN86" s="589"/>
      <c r="HO86" s="589"/>
      <c r="HP86" s="589"/>
      <c r="HQ86" s="589"/>
      <c r="HR86" s="589"/>
      <c r="HS86" s="589"/>
      <c r="HT86" s="589"/>
      <c r="HU86" s="589"/>
      <c r="HV86" s="589"/>
      <c r="HW86" s="589"/>
      <c r="HX86" s="589"/>
      <c r="HY86" s="589"/>
      <c r="HZ86" s="589"/>
      <c r="IA86" s="589"/>
      <c r="IB86" s="589"/>
      <c r="IC86" s="589"/>
      <c r="ID86" s="589"/>
      <c r="IE86" s="589"/>
      <c r="IF86" s="589"/>
      <c r="IG86" s="589"/>
      <c r="IH86" s="589"/>
      <c r="II86" s="589"/>
      <c r="IJ86" s="589"/>
      <c r="IK86" s="589"/>
      <c r="IL86" s="589"/>
      <c r="IM86" s="589"/>
      <c r="IN86" s="589"/>
      <c r="IO86" s="589"/>
      <c r="IP86" s="589"/>
      <c r="IQ86" s="589"/>
      <c r="IR86" s="589"/>
      <c r="IS86" s="589"/>
      <c r="IT86" s="589"/>
      <c r="IU86" s="589"/>
      <c r="IV86" s="589"/>
    </row>
    <row r="87" spans="1:256" s="30" customFormat="1" ht="15.95" customHeight="1">
      <c r="A87" s="589"/>
      <c r="B87" s="589"/>
      <c r="C87" s="589"/>
      <c r="D87" s="589"/>
      <c r="E87" s="589"/>
      <c r="F87" s="589"/>
      <c r="G87" s="589"/>
      <c r="H87" s="589"/>
      <c r="I87" s="589"/>
      <c r="J87" s="589"/>
      <c r="K87" s="589"/>
      <c r="L87" s="589"/>
      <c r="M87" s="589"/>
      <c r="N87" s="589"/>
      <c r="O87" s="589"/>
      <c r="P87" s="589"/>
      <c r="Q87" s="589"/>
      <c r="R87" s="589"/>
      <c r="S87" s="589"/>
      <c r="T87" s="589"/>
      <c r="U87" s="589"/>
      <c r="V87" s="589"/>
      <c r="W87" s="589"/>
      <c r="X87" s="589"/>
      <c r="Y87" s="589"/>
      <c r="Z87" s="589"/>
      <c r="AA87" s="589"/>
      <c r="AB87" s="589"/>
      <c r="AC87" s="589"/>
      <c r="AD87" s="589"/>
      <c r="AE87" s="589"/>
      <c r="AF87" s="589"/>
      <c r="AG87" s="589"/>
      <c r="AH87" s="589"/>
      <c r="AI87" s="589"/>
      <c r="AJ87" s="589"/>
      <c r="AK87" s="589"/>
      <c r="AL87" s="589"/>
      <c r="AM87" s="589"/>
      <c r="AN87" s="589"/>
      <c r="AO87" s="589"/>
      <c r="AP87" s="589"/>
      <c r="AQ87" s="589"/>
      <c r="AR87" s="35"/>
      <c r="AS87" s="35"/>
      <c r="AT87" s="35"/>
      <c r="AU87" s="35"/>
      <c r="AV87" s="35"/>
      <c r="AW87" s="35"/>
      <c r="AX87" s="35"/>
      <c r="AY87" s="35"/>
      <c r="AZ87" s="35"/>
      <c r="BA87" s="35"/>
      <c r="BB87" s="35"/>
      <c r="BC87" s="587"/>
      <c r="BD87" s="587"/>
      <c r="BE87" s="587"/>
      <c r="BF87" s="587"/>
      <c r="BG87" s="587"/>
      <c r="BH87" s="587"/>
      <c r="BI87" s="587"/>
      <c r="BJ87" s="587"/>
      <c r="BK87" s="35"/>
      <c r="BL87" s="35"/>
      <c r="BM87" s="35"/>
      <c r="BN87" s="35"/>
      <c r="BO87" s="35"/>
      <c r="BP87" s="35"/>
      <c r="BQ87" s="35"/>
      <c r="BR87" s="35"/>
      <c r="BS87" s="587"/>
      <c r="BT87" s="587"/>
      <c r="BU87" s="587"/>
      <c r="BV87" s="587"/>
      <c r="BW87" s="587"/>
      <c r="BX87" s="587"/>
      <c r="BY87" s="587"/>
      <c r="BZ87" s="587"/>
      <c r="CA87" s="587"/>
      <c r="CB87" s="587"/>
      <c r="CC87" s="587"/>
      <c r="CD87" s="587"/>
      <c r="CE87" s="587"/>
      <c r="CF87" s="587"/>
      <c r="CG87" s="587"/>
      <c r="CH87" s="587"/>
      <c r="CI87" s="587"/>
      <c r="CJ87" s="587"/>
      <c r="CK87" s="587"/>
      <c r="CL87" s="587"/>
      <c r="CM87" s="587"/>
      <c r="CN87" s="587"/>
      <c r="CO87" s="587"/>
      <c r="CP87" s="587"/>
      <c r="CQ87" s="587"/>
      <c r="CR87" s="587"/>
      <c r="CS87" s="587"/>
      <c r="CT87" s="587"/>
      <c r="CU87" s="587"/>
      <c r="CV87" s="587"/>
      <c r="CW87" s="587"/>
      <c r="CX87" s="589"/>
      <c r="CY87" s="589"/>
      <c r="CZ87" s="589"/>
      <c r="DA87" s="589"/>
      <c r="DB87" s="589"/>
      <c r="DC87" s="589"/>
      <c r="DD87" s="589"/>
      <c r="DE87" s="589"/>
      <c r="DF87" s="589"/>
      <c r="DG87" s="589"/>
      <c r="DH87" s="589"/>
      <c r="DI87" s="589"/>
      <c r="DJ87" s="589"/>
      <c r="DK87" s="589"/>
      <c r="DL87" s="589"/>
      <c r="DM87" s="589"/>
      <c r="DN87" s="589"/>
      <c r="DO87" s="589"/>
      <c r="DP87" s="589"/>
      <c r="DQ87" s="589"/>
      <c r="DR87" s="589"/>
      <c r="DS87" s="589"/>
      <c r="DT87" s="589"/>
      <c r="DU87" s="589"/>
      <c r="DV87" s="589"/>
      <c r="DW87" s="589"/>
      <c r="DX87" s="589"/>
      <c r="DY87" s="589"/>
      <c r="DZ87" s="589"/>
      <c r="EA87" s="589"/>
      <c r="EB87" s="589"/>
      <c r="EC87" s="589"/>
      <c r="ED87" s="589"/>
      <c r="EE87" s="589"/>
      <c r="EF87" s="589"/>
      <c r="EG87" s="589"/>
      <c r="EH87" s="589"/>
      <c r="EI87" s="589"/>
      <c r="EJ87" s="589"/>
      <c r="EK87" s="589"/>
      <c r="EL87" s="589"/>
      <c r="EM87" s="589"/>
      <c r="EN87" s="589"/>
      <c r="EO87" s="589"/>
      <c r="EP87" s="589"/>
      <c r="EQ87" s="589"/>
      <c r="ER87" s="589"/>
      <c r="ES87" s="589"/>
      <c r="ET87" s="589"/>
      <c r="EU87" s="589"/>
      <c r="EV87" s="589"/>
      <c r="EW87" s="589"/>
      <c r="EX87" s="589"/>
      <c r="EY87" s="589"/>
      <c r="EZ87" s="589"/>
      <c r="FA87" s="589"/>
      <c r="FB87" s="589"/>
      <c r="FC87" s="589"/>
      <c r="FD87" s="589"/>
      <c r="FE87" s="589"/>
      <c r="FF87" s="589"/>
      <c r="FG87" s="589"/>
      <c r="FH87" s="589"/>
      <c r="FI87" s="589"/>
      <c r="FJ87" s="589"/>
      <c r="FK87" s="589"/>
      <c r="FL87" s="589"/>
      <c r="FM87" s="589"/>
      <c r="FN87" s="589"/>
      <c r="FO87" s="589"/>
      <c r="FP87" s="589"/>
      <c r="FQ87" s="589"/>
      <c r="FR87" s="589"/>
      <c r="FS87" s="589"/>
      <c r="FT87" s="589"/>
      <c r="FU87" s="589"/>
      <c r="FV87" s="589"/>
      <c r="FW87" s="589"/>
      <c r="FX87" s="589"/>
      <c r="FY87" s="589"/>
      <c r="FZ87" s="589"/>
      <c r="GA87" s="589"/>
      <c r="GB87" s="589"/>
      <c r="GC87" s="589"/>
      <c r="GD87" s="589"/>
      <c r="GE87" s="589"/>
      <c r="GF87" s="589"/>
      <c r="GG87" s="589"/>
      <c r="GH87" s="589"/>
      <c r="GI87" s="589"/>
      <c r="GJ87" s="589"/>
      <c r="GK87" s="589"/>
      <c r="GL87" s="589"/>
      <c r="GM87" s="589"/>
      <c r="GN87" s="589"/>
      <c r="GO87" s="589"/>
      <c r="GP87" s="589"/>
      <c r="GQ87" s="589"/>
      <c r="GR87" s="589"/>
      <c r="GS87" s="589"/>
      <c r="GT87" s="589"/>
      <c r="GU87" s="589"/>
      <c r="GV87" s="589"/>
      <c r="GW87" s="589"/>
      <c r="GX87" s="589"/>
      <c r="GY87" s="589"/>
      <c r="GZ87" s="589"/>
      <c r="HA87" s="589"/>
      <c r="HB87" s="589"/>
      <c r="HC87" s="589"/>
      <c r="HD87" s="589"/>
      <c r="HE87" s="589"/>
      <c r="HF87" s="589"/>
      <c r="HG87" s="589"/>
      <c r="HH87" s="589"/>
      <c r="HI87" s="589"/>
      <c r="HJ87" s="589"/>
      <c r="HK87" s="589"/>
      <c r="HL87" s="589"/>
      <c r="HM87" s="589"/>
      <c r="HN87" s="589"/>
      <c r="HO87" s="589"/>
      <c r="HP87" s="589"/>
      <c r="HQ87" s="589"/>
      <c r="HR87" s="589"/>
      <c r="HS87" s="589"/>
      <c r="HT87" s="589"/>
      <c r="HU87" s="589"/>
      <c r="HV87" s="589"/>
      <c r="HW87" s="589"/>
      <c r="HX87" s="589"/>
      <c r="HY87" s="589"/>
      <c r="HZ87" s="589"/>
      <c r="IA87" s="589"/>
      <c r="IB87" s="589"/>
      <c r="IC87" s="589"/>
      <c r="ID87" s="589"/>
      <c r="IE87" s="589"/>
      <c r="IF87" s="589"/>
      <c r="IG87" s="589"/>
      <c r="IH87" s="589"/>
      <c r="II87" s="589"/>
      <c r="IJ87" s="589"/>
      <c r="IK87" s="589"/>
      <c r="IL87" s="589"/>
      <c r="IM87" s="589"/>
      <c r="IN87" s="589"/>
      <c r="IO87" s="589"/>
      <c r="IP87" s="589"/>
      <c r="IQ87" s="589"/>
      <c r="IR87" s="589"/>
      <c r="IS87" s="589"/>
      <c r="IT87" s="589"/>
      <c r="IU87" s="589"/>
      <c r="IV87" s="589"/>
    </row>
    <row r="88" spans="1:256">
      <c r="CX88" s="44"/>
    </row>
    <row r="89" spans="1:256">
      <c r="CX89" s="41"/>
    </row>
    <row r="91" spans="1:256">
      <c r="AY91" s="33"/>
      <c r="AZ91" s="33"/>
      <c r="BA91" s="33"/>
      <c r="BB91" s="33"/>
      <c r="BC91" s="33"/>
      <c r="BD91" s="33"/>
      <c r="BE91" s="33"/>
      <c r="BF91" s="33"/>
      <c r="BG91" s="33"/>
      <c r="BH91" s="33"/>
      <c r="BI91" s="33"/>
      <c r="BJ91" s="33"/>
      <c r="BK91" s="33"/>
      <c r="BL91" s="33"/>
      <c r="BM91" s="33"/>
      <c r="BN91" s="33"/>
      <c r="CX91" s="41"/>
    </row>
    <row r="93" spans="1:256">
      <c r="CX93" s="41"/>
    </row>
  </sheetData>
  <mergeCells count="255">
    <mergeCell ref="AI86:BB86"/>
    <mergeCell ref="BD86:BP86"/>
    <mergeCell ref="BZ86:CG86"/>
    <mergeCell ref="A34:AM34"/>
    <mergeCell ref="Y83:AZ83"/>
    <mergeCell ref="BD83:BO83"/>
    <mergeCell ref="Y84:AZ84"/>
    <mergeCell ref="BD84:BO84"/>
    <mergeCell ref="Y85:BA85"/>
    <mergeCell ref="BE85:BO85"/>
    <mergeCell ref="X81:AZ81"/>
    <mergeCell ref="BD81:BO81"/>
    <mergeCell ref="BZ81:CH81"/>
    <mergeCell ref="BZ76:CH76"/>
    <mergeCell ref="BL61:CH61"/>
    <mergeCell ref="BL52:CH52"/>
    <mergeCell ref="BL43:CH43"/>
    <mergeCell ref="BL53:CH53"/>
    <mergeCell ref="BP46:CH46"/>
    <mergeCell ref="CI81:CQ81"/>
    <mergeCell ref="BZ82:CH82"/>
    <mergeCell ref="CI82:CQ82"/>
    <mergeCell ref="Y79:AZ79"/>
    <mergeCell ref="BD79:BO79"/>
    <mergeCell ref="BZ79:CH79"/>
    <mergeCell ref="CI79:CQ79"/>
    <mergeCell ref="Y80:AZ80"/>
    <mergeCell ref="BD80:BO80"/>
    <mergeCell ref="BZ80:CH80"/>
    <mergeCell ref="CI80:CQ80"/>
    <mergeCell ref="CI76:CQ76"/>
    <mergeCell ref="BZ77:CH77"/>
    <mergeCell ref="CI77:CQ77"/>
    <mergeCell ref="BZ78:CH78"/>
    <mergeCell ref="CI78:CQ78"/>
    <mergeCell ref="AW66:CC66"/>
    <mergeCell ref="CK66:CV66"/>
    <mergeCell ref="AW67:CC67"/>
    <mergeCell ref="CK67:CV67"/>
    <mergeCell ref="BZ75:CH75"/>
    <mergeCell ref="CI75:CQ75"/>
    <mergeCell ref="CL61:CW61"/>
    <mergeCell ref="BL62:CH62"/>
    <mergeCell ref="CL62:CW62"/>
    <mergeCell ref="B64:BJ64"/>
    <mergeCell ref="AW65:CC65"/>
    <mergeCell ref="CK65:CV65"/>
    <mergeCell ref="BL56:CH56"/>
    <mergeCell ref="CL56:CW56"/>
    <mergeCell ref="BL58:CH58"/>
    <mergeCell ref="CL58:CW58"/>
    <mergeCell ref="BL59:CH59"/>
    <mergeCell ref="CL59:CW59"/>
    <mergeCell ref="CL53:CW53"/>
    <mergeCell ref="BL55:CH55"/>
    <mergeCell ref="CL55:CW55"/>
    <mergeCell ref="BP47:CH47"/>
    <mergeCell ref="CL47:CW47"/>
    <mergeCell ref="BL49:CH49"/>
    <mergeCell ref="CL49:CW49"/>
    <mergeCell ref="BL50:CH50"/>
    <mergeCell ref="CL50:CW50"/>
    <mergeCell ref="CL46:CW46"/>
    <mergeCell ref="BZ36:CH36"/>
    <mergeCell ref="CI36:CQ36"/>
    <mergeCell ref="BP40:CH40"/>
    <mergeCell ref="CL40:CW40"/>
    <mergeCell ref="BP41:CH41"/>
    <mergeCell ref="CL41:CW41"/>
    <mergeCell ref="CL52:CW52"/>
    <mergeCell ref="CQ31:CW31"/>
    <mergeCell ref="BZ35:CH35"/>
    <mergeCell ref="CI35:CQ35"/>
    <mergeCell ref="CX29:CZ29"/>
    <mergeCell ref="CL43:CW43"/>
    <mergeCell ref="BP45:CH45"/>
    <mergeCell ref="CL45:CW45"/>
    <mergeCell ref="A29:AH29"/>
    <mergeCell ref="AI29:AQ29"/>
    <mergeCell ref="AR29:BB29"/>
    <mergeCell ref="BC29:BJ29"/>
    <mergeCell ref="BK29:BR29"/>
    <mergeCell ref="BS29:BZ29"/>
    <mergeCell ref="CI30:CP30"/>
    <mergeCell ref="CQ30:CW30"/>
    <mergeCell ref="CX30:DA30"/>
    <mergeCell ref="CQ28:CW28"/>
    <mergeCell ref="BK27:BR27"/>
    <mergeCell ref="BS27:BZ27"/>
    <mergeCell ref="CA27:CH27"/>
    <mergeCell ref="CI27:CP27"/>
    <mergeCell ref="CQ27:CW27"/>
    <mergeCell ref="AI30:AQ30"/>
    <mergeCell ref="AR30:BB30"/>
    <mergeCell ref="BC30:BJ30"/>
    <mergeCell ref="BK30:BR30"/>
    <mergeCell ref="BS30:BZ30"/>
    <mergeCell ref="CA30:CH30"/>
    <mergeCell ref="CA29:CH29"/>
    <mergeCell ref="CI29:CP29"/>
    <mergeCell ref="CQ29:CW29"/>
    <mergeCell ref="A28:N28"/>
    <mergeCell ref="O28:R28"/>
    <mergeCell ref="S28:AH28"/>
    <mergeCell ref="AI28:AQ28"/>
    <mergeCell ref="AR28:BB28"/>
    <mergeCell ref="BK26:BR26"/>
    <mergeCell ref="BS26:BZ26"/>
    <mergeCell ref="CA26:CH26"/>
    <mergeCell ref="CI26:CP26"/>
    <mergeCell ref="BC28:BJ28"/>
    <mergeCell ref="BK28:BR28"/>
    <mergeCell ref="BS28:BZ28"/>
    <mergeCell ref="CA28:CH28"/>
    <mergeCell ref="CI28:CP28"/>
    <mergeCell ref="CQ26:CW26"/>
    <mergeCell ref="A27:N27"/>
    <mergeCell ref="O27:R27"/>
    <mergeCell ref="S27:AQ27"/>
    <mergeCell ref="AR27:BB27"/>
    <mergeCell ref="BC27:BJ27"/>
    <mergeCell ref="A26:N26"/>
    <mergeCell ref="O26:R26"/>
    <mergeCell ref="S26:AH26"/>
    <mergeCell ref="AI26:AQ26"/>
    <mergeCell ref="AR26:BB26"/>
    <mergeCell ref="BC26:BJ26"/>
    <mergeCell ref="BK25:BR25"/>
    <mergeCell ref="BS25:BZ25"/>
    <mergeCell ref="CA25:CH25"/>
    <mergeCell ref="CI25:CP25"/>
    <mergeCell ref="CQ25:CW25"/>
    <mergeCell ref="BK24:BR24"/>
    <mergeCell ref="BS24:BZ24"/>
    <mergeCell ref="CA24:CH24"/>
    <mergeCell ref="CI24:CP24"/>
    <mergeCell ref="CQ24:CW24"/>
    <mergeCell ref="A25:N25"/>
    <mergeCell ref="O25:R25"/>
    <mergeCell ref="S25:AQ25"/>
    <mergeCell ref="AR25:BB25"/>
    <mergeCell ref="BC25:BJ25"/>
    <mergeCell ref="A24:N24"/>
    <mergeCell ref="O24:R24"/>
    <mergeCell ref="S24:AH24"/>
    <mergeCell ref="AI24:AQ24"/>
    <mergeCell ref="AR24:BB24"/>
    <mergeCell ref="BC24:BJ24"/>
    <mergeCell ref="BC23:BJ23"/>
    <mergeCell ref="BK23:BR23"/>
    <mergeCell ref="BS23:BZ23"/>
    <mergeCell ref="CA23:CH23"/>
    <mergeCell ref="CI23:CP23"/>
    <mergeCell ref="CQ23:CW23"/>
    <mergeCell ref="BK22:BR22"/>
    <mergeCell ref="BS22:BZ22"/>
    <mergeCell ref="CA22:CH22"/>
    <mergeCell ref="CI22:CP22"/>
    <mergeCell ref="CQ22:CW22"/>
    <mergeCell ref="A20:N20"/>
    <mergeCell ref="O20:R20"/>
    <mergeCell ref="S20:AH20"/>
    <mergeCell ref="AI20:AQ20"/>
    <mergeCell ref="AR20:BB20"/>
    <mergeCell ref="A23:N23"/>
    <mergeCell ref="O23:R23"/>
    <mergeCell ref="S23:AH23"/>
    <mergeCell ref="AI23:AQ23"/>
    <mergeCell ref="AR23:BB23"/>
    <mergeCell ref="CQ21:CW21"/>
    <mergeCell ref="A22:N22"/>
    <mergeCell ref="O22:R22"/>
    <mergeCell ref="S22:AQ22"/>
    <mergeCell ref="AR22:BB22"/>
    <mergeCell ref="BC22:BJ22"/>
    <mergeCell ref="A21:N21"/>
    <mergeCell ref="O21:R21"/>
    <mergeCell ref="S21:AH21"/>
    <mergeCell ref="AI21:AQ21"/>
    <mergeCell ref="AR21:BB21"/>
    <mergeCell ref="BC21:BJ21"/>
    <mergeCell ref="BK21:BR21"/>
    <mergeCell ref="BS21:BZ21"/>
    <mergeCell ref="CA21:CH21"/>
    <mergeCell ref="CI21:CP21"/>
    <mergeCell ref="BC20:BJ20"/>
    <mergeCell ref="BK20:BR20"/>
    <mergeCell ref="BS20:BZ20"/>
    <mergeCell ref="CA20:CH20"/>
    <mergeCell ref="CI20:CP20"/>
    <mergeCell ref="CQ20:CW20"/>
    <mergeCell ref="BK19:BR19"/>
    <mergeCell ref="BS19:BZ19"/>
    <mergeCell ref="CA19:CH19"/>
    <mergeCell ref="CI19:CP19"/>
    <mergeCell ref="CQ19:CW19"/>
    <mergeCell ref="CQ18:CW18"/>
    <mergeCell ref="A19:N19"/>
    <mergeCell ref="O19:R19"/>
    <mergeCell ref="S19:AQ19"/>
    <mergeCell ref="AR19:BB19"/>
    <mergeCell ref="BC19:BJ19"/>
    <mergeCell ref="A18:N18"/>
    <mergeCell ref="O18:R18"/>
    <mergeCell ref="S18:AH18"/>
    <mergeCell ref="AI18:AQ18"/>
    <mergeCell ref="AR18:BB18"/>
    <mergeCell ref="BC18:BJ18"/>
    <mergeCell ref="BK18:BR18"/>
    <mergeCell ref="BS18:BZ18"/>
    <mergeCell ref="CA18:CH18"/>
    <mergeCell ref="CI18:CP18"/>
    <mergeCell ref="AR15:BB17"/>
    <mergeCell ref="BC15:BJ17"/>
    <mergeCell ref="BK15:CP15"/>
    <mergeCell ref="CQ15:CW17"/>
    <mergeCell ref="A16:N16"/>
    <mergeCell ref="O16:R16"/>
    <mergeCell ref="BK16:BR17"/>
    <mergeCell ref="BS16:BZ17"/>
    <mergeCell ref="CA16:CH17"/>
    <mergeCell ref="CI16:CP17"/>
    <mergeCell ref="V14:W14"/>
    <mergeCell ref="Y14:AA14"/>
    <mergeCell ref="AC14:AJ14"/>
    <mergeCell ref="AK14:AO14"/>
    <mergeCell ref="A15:R15"/>
    <mergeCell ref="S15:AH17"/>
    <mergeCell ref="AI15:AQ17"/>
    <mergeCell ref="A17:N17"/>
    <mergeCell ref="O17:R17"/>
    <mergeCell ref="CC12:CD12"/>
    <mergeCell ref="CG12:CM12"/>
    <mergeCell ref="CP12:CQ12"/>
    <mergeCell ref="CU12:CW12"/>
    <mergeCell ref="O13:V13"/>
    <mergeCell ref="Y13:AA13"/>
    <mergeCell ref="AC13:AJ13"/>
    <mergeCell ref="AK13:AO13"/>
    <mergeCell ref="BX13:CR13"/>
    <mergeCell ref="A7:BV7"/>
    <mergeCell ref="CG7:CW7"/>
    <mergeCell ref="A8:BV8"/>
    <mergeCell ref="L10:AH11"/>
    <mergeCell ref="AJ10:AW10"/>
    <mergeCell ref="AX10:BK10"/>
    <mergeCell ref="AJ11:AW11"/>
    <mergeCell ref="AX11:BK11"/>
    <mergeCell ref="C1:AW1"/>
    <mergeCell ref="C2:T2"/>
    <mergeCell ref="T5:AJ5"/>
    <mergeCell ref="CG5:CW5"/>
    <mergeCell ref="C6:Q6"/>
    <mergeCell ref="T6:AJ6"/>
    <mergeCell ref="CG6:CW6"/>
  </mergeCells>
  <pageMargins left="0.7" right="0.18" top="0.31" bottom="0.35" header="0.21" footer="0.17"/>
  <pageSetup paperSize="9" scale="66" orientation="portrait" r:id="rId1"/>
</worksheet>
</file>

<file path=xl/worksheets/sheet11.xml><?xml version="1.0" encoding="utf-8"?>
<worksheet xmlns="http://schemas.openxmlformats.org/spreadsheetml/2006/main" xmlns:r="http://schemas.openxmlformats.org/officeDocument/2006/relationships">
  <sheetPr>
    <tabColor rgb="FFFF0000"/>
  </sheetPr>
  <dimension ref="A1:J44"/>
  <sheetViews>
    <sheetView view="pageBreakPreview" zoomScaleSheetLayoutView="100" workbookViewId="0">
      <selection activeCell="F25" sqref="F25"/>
    </sheetView>
  </sheetViews>
  <sheetFormatPr defaultRowHeight="15"/>
  <cols>
    <col min="1" max="1" width="19.140625" style="77" customWidth="1"/>
    <col min="2" max="2" width="20.28515625" style="77" customWidth="1"/>
    <col min="3" max="3" width="11.5703125" style="77" customWidth="1"/>
    <col min="4" max="4" width="15.5703125" style="77" customWidth="1"/>
    <col min="5" max="5" width="27.140625" style="77" customWidth="1"/>
    <col min="6" max="6" width="20.7109375" style="77" customWidth="1"/>
    <col min="7" max="9" width="9.140625" style="77"/>
    <col min="10" max="10" width="18.28515625" style="77" customWidth="1"/>
    <col min="11" max="256" width="9.140625" style="77"/>
    <col min="257" max="257" width="19.140625" style="77" customWidth="1"/>
    <col min="258" max="258" width="20.28515625" style="77" customWidth="1"/>
    <col min="259" max="259" width="11.5703125" style="77" customWidth="1"/>
    <col min="260" max="260" width="15.5703125" style="77" customWidth="1"/>
    <col min="261" max="261" width="27.140625" style="77" customWidth="1"/>
    <col min="262" max="262" width="20.7109375" style="77" customWidth="1"/>
    <col min="263" max="512" width="9.140625" style="77"/>
    <col min="513" max="513" width="19.140625" style="77" customWidth="1"/>
    <col min="514" max="514" width="20.28515625" style="77" customWidth="1"/>
    <col min="515" max="515" width="11.5703125" style="77" customWidth="1"/>
    <col min="516" max="516" width="15.5703125" style="77" customWidth="1"/>
    <col min="517" max="517" width="27.140625" style="77" customWidth="1"/>
    <col min="518" max="518" width="20.7109375" style="77" customWidth="1"/>
    <col min="519" max="768" width="9.140625" style="77"/>
    <col min="769" max="769" width="19.140625" style="77" customWidth="1"/>
    <col min="770" max="770" width="20.28515625" style="77" customWidth="1"/>
    <col min="771" max="771" width="11.5703125" style="77" customWidth="1"/>
    <col min="772" max="772" width="15.5703125" style="77" customWidth="1"/>
    <col min="773" max="773" width="27.140625" style="77" customWidth="1"/>
    <col min="774" max="774" width="20.7109375" style="77" customWidth="1"/>
    <col min="775" max="1024" width="9.140625" style="77"/>
    <col min="1025" max="1025" width="19.140625" style="77" customWidth="1"/>
    <col min="1026" max="1026" width="20.28515625" style="77" customWidth="1"/>
    <col min="1027" max="1027" width="11.5703125" style="77" customWidth="1"/>
    <col min="1028" max="1028" width="15.5703125" style="77" customWidth="1"/>
    <col min="1029" max="1029" width="27.140625" style="77" customWidth="1"/>
    <col min="1030" max="1030" width="20.7109375" style="77" customWidth="1"/>
    <col min="1031" max="1280" width="9.140625" style="77"/>
    <col min="1281" max="1281" width="19.140625" style="77" customWidth="1"/>
    <col min="1282" max="1282" width="20.28515625" style="77" customWidth="1"/>
    <col min="1283" max="1283" width="11.5703125" style="77" customWidth="1"/>
    <col min="1284" max="1284" width="15.5703125" style="77" customWidth="1"/>
    <col min="1285" max="1285" width="27.140625" style="77" customWidth="1"/>
    <col min="1286" max="1286" width="20.7109375" style="77" customWidth="1"/>
    <col min="1287" max="1536" width="9.140625" style="77"/>
    <col min="1537" max="1537" width="19.140625" style="77" customWidth="1"/>
    <col min="1538" max="1538" width="20.28515625" style="77" customWidth="1"/>
    <col min="1539" max="1539" width="11.5703125" style="77" customWidth="1"/>
    <col min="1540" max="1540" width="15.5703125" style="77" customWidth="1"/>
    <col min="1541" max="1541" width="27.140625" style="77" customWidth="1"/>
    <col min="1542" max="1542" width="20.7109375" style="77" customWidth="1"/>
    <col min="1543" max="1792" width="9.140625" style="77"/>
    <col min="1793" max="1793" width="19.140625" style="77" customWidth="1"/>
    <col min="1794" max="1794" width="20.28515625" style="77" customWidth="1"/>
    <col min="1795" max="1795" width="11.5703125" style="77" customWidth="1"/>
    <col min="1796" max="1796" width="15.5703125" style="77" customWidth="1"/>
    <col min="1797" max="1797" width="27.140625" style="77" customWidth="1"/>
    <col min="1798" max="1798" width="20.7109375" style="77" customWidth="1"/>
    <col min="1799" max="2048" width="9.140625" style="77"/>
    <col min="2049" max="2049" width="19.140625" style="77" customWidth="1"/>
    <col min="2050" max="2050" width="20.28515625" style="77" customWidth="1"/>
    <col min="2051" max="2051" width="11.5703125" style="77" customWidth="1"/>
    <col min="2052" max="2052" width="15.5703125" style="77" customWidth="1"/>
    <col min="2053" max="2053" width="27.140625" style="77" customWidth="1"/>
    <col min="2054" max="2054" width="20.7109375" style="77" customWidth="1"/>
    <col min="2055" max="2304" width="9.140625" style="77"/>
    <col min="2305" max="2305" width="19.140625" style="77" customWidth="1"/>
    <col min="2306" max="2306" width="20.28515625" style="77" customWidth="1"/>
    <col min="2307" max="2307" width="11.5703125" style="77" customWidth="1"/>
    <col min="2308" max="2308" width="15.5703125" style="77" customWidth="1"/>
    <col min="2309" max="2309" width="27.140625" style="77" customWidth="1"/>
    <col min="2310" max="2310" width="20.7109375" style="77" customWidth="1"/>
    <col min="2311" max="2560" width="9.140625" style="77"/>
    <col min="2561" max="2561" width="19.140625" style="77" customWidth="1"/>
    <col min="2562" max="2562" width="20.28515625" style="77" customWidth="1"/>
    <col min="2563" max="2563" width="11.5703125" style="77" customWidth="1"/>
    <col min="2564" max="2564" width="15.5703125" style="77" customWidth="1"/>
    <col min="2565" max="2565" width="27.140625" style="77" customWidth="1"/>
    <col min="2566" max="2566" width="20.7109375" style="77" customWidth="1"/>
    <col min="2567" max="2816" width="9.140625" style="77"/>
    <col min="2817" max="2817" width="19.140625" style="77" customWidth="1"/>
    <col min="2818" max="2818" width="20.28515625" style="77" customWidth="1"/>
    <col min="2819" max="2819" width="11.5703125" style="77" customWidth="1"/>
    <col min="2820" max="2820" width="15.5703125" style="77" customWidth="1"/>
    <col min="2821" max="2821" width="27.140625" style="77" customWidth="1"/>
    <col min="2822" max="2822" width="20.7109375" style="77" customWidth="1"/>
    <col min="2823" max="3072" width="9.140625" style="77"/>
    <col min="3073" max="3073" width="19.140625" style="77" customWidth="1"/>
    <col min="3074" max="3074" width="20.28515625" style="77" customWidth="1"/>
    <col min="3075" max="3075" width="11.5703125" style="77" customWidth="1"/>
    <col min="3076" max="3076" width="15.5703125" style="77" customWidth="1"/>
    <col min="3077" max="3077" width="27.140625" style="77" customWidth="1"/>
    <col min="3078" max="3078" width="20.7109375" style="77" customWidth="1"/>
    <col min="3079" max="3328" width="9.140625" style="77"/>
    <col min="3329" max="3329" width="19.140625" style="77" customWidth="1"/>
    <col min="3330" max="3330" width="20.28515625" style="77" customWidth="1"/>
    <col min="3331" max="3331" width="11.5703125" style="77" customWidth="1"/>
    <col min="3332" max="3332" width="15.5703125" style="77" customWidth="1"/>
    <col min="3333" max="3333" width="27.140625" style="77" customWidth="1"/>
    <col min="3334" max="3334" width="20.7109375" style="77" customWidth="1"/>
    <col min="3335" max="3584" width="9.140625" style="77"/>
    <col min="3585" max="3585" width="19.140625" style="77" customWidth="1"/>
    <col min="3586" max="3586" width="20.28515625" style="77" customWidth="1"/>
    <col min="3587" max="3587" width="11.5703125" style="77" customWidth="1"/>
    <col min="3588" max="3588" width="15.5703125" style="77" customWidth="1"/>
    <col min="3589" max="3589" width="27.140625" style="77" customWidth="1"/>
    <col min="3590" max="3590" width="20.7109375" style="77" customWidth="1"/>
    <col min="3591" max="3840" width="9.140625" style="77"/>
    <col min="3841" max="3841" width="19.140625" style="77" customWidth="1"/>
    <col min="3842" max="3842" width="20.28515625" style="77" customWidth="1"/>
    <col min="3843" max="3843" width="11.5703125" style="77" customWidth="1"/>
    <col min="3844" max="3844" width="15.5703125" style="77" customWidth="1"/>
    <col min="3845" max="3845" width="27.140625" style="77" customWidth="1"/>
    <col min="3846" max="3846" width="20.7109375" style="77" customWidth="1"/>
    <col min="3847" max="4096" width="9.140625" style="77"/>
    <col min="4097" max="4097" width="19.140625" style="77" customWidth="1"/>
    <col min="4098" max="4098" width="20.28515625" style="77" customWidth="1"/>
    <col min="4099" max="4099" width="11.5703125" style="77" customWidth="1"/>
    <col min="4100" max="4100" width="15.5703125" style="77" customWidth="1"/>
    <col min="4101" max="4101" width="27.140625" style="77" customWidth="1"/>
    <col min="4102" max="4102" width="20.7109375" style="77" customWidth="1"/>
    <col min="4103" max="4352" width="9.140625" style="77"/>
    <col min="4353" max="4353" width="19.140625" style="77" customWidth="1"/>
    <col min="4354" max="4354" width="20.28515625" style="77" customWidth="1"/>
    <col min="4355" max="4355" width="11.5703125" style="77" customWidth="1"/>
    <col min="4356" max="4356" width="15.5703125" style="77" customWidth="1"/>
    <col min="4357" max="4357" width="27.140625" style="77" customWidth="1"/>
    <col min="4358" max="4358" width="20.7109375" style="77" customWidth="1"/>
    <col min="4359" max="4608" width="9.140625" style="77"/>
    <col min="4609" max="4609" width="19.140625" style="77" customWidth="1"/>
    <col min="4610" max="4610" width="20.28515625" style="77" customWidth="1"/>
    <col min="4611" max="4611" width="11.5703125" style="77" customWidth="1"/>
    <col min="4612" max="4612" width="15.5703125" style="77" customWidth="1"/>
    <col min="4613" max="4613" width="27.140625" style="77" customWidth="1"/>
    <col min="4614" max="4614" width="20.7109375" style="77" customWidth="1"/>
    <col min="4615" max="4864" width="9.140625" style="77"/>
    <col min="4865" max="4865" width="19.140625" style="77" customWidth="1"/>
    <col min="4866" max="4866" width="20.28515625" style="77" customWidth="1"/>
    <col min="4867" max="4867" width="11.5703125" style="77" customWidth="1"/>
    <col min="4868" max="4868" width="15.5703125" style="77" customWidth="1"/>
    <col min="4869" max="4869" width="27.140625" style="77" customWidth="1"/>
    <col min="4870" max="4870" width="20.7109375" style="77" customWidth="1"/>
    <col min="4871" max="5120" width="9.140625" style="77"/>
    <col min="5121" max="5121" width="19.140625" style="77" customWidth="1"/>
    <col min="5122" max="5122" width="20.28515625" style="77" customWidth="1"/>
    <col min="5123" max="5123" width="11.5703125" style="77" customWidth="1"/>
    <col min="5124" max="5124" width="15.5703125" style="77" customWidth="1"/>
    <col min="5125" max="5125" width="27.140625" style="77" customWidth="1"/>
    <col min="5126" max="5126" width="20.7109375" style="77" customWidth="1"/>
    <col min="5127" max="5376" width="9.140625" style="77"/>
    <col min="5377" max="5377" width="19.140625" style="77" customWidth="1"/>
    <col min="5378" max="5378" width="20.28515625" style="77" customWidth="1"/>
    <col min="5379" max="5379" width="11.5703125" style="77" customWidth="1"/>
    <col min="5380" max="5380" width="15.5703125" style="77" customWidth="1"/>
    <col min="5381" max="5381" width="27.140625" style="77" customWidth="1"/>
    <col min="5382" max="5382" width="20.7109375" style="77" customWidth="1"/>
    <col min="5383" max="5632" width="9.140625" style="77"/>
    <col min="5633" max="5633" width="19.140625" style="77" customWidth="1"/>
    <col min="5634" max="5634" width="20.28515625" style="77" customWidth="1"/>
    <col min="5635" max="5635" width="11.5703125" style="77" customWidth="1"/>
    <col min="5636" max="5636" width="15.5703125" style="77" customWidth="1"/>
    <col min="5637" max="5637" width="27.140625" style="77" customWidth="1"/>
    <col min="5638" max="5638" width="20.7109375" style="77" customWidth="1"/>
    <col min="5639" max="5888" width="9.140625" style="77"/>
    <col min="5889" max="5889" width="19.140625" style="77" customWidth="1"/>
    <col min="5890" max="5890" width="20.28515625" style="77" customWidth="1"/>
    <col min="5891" max="5891" width="11.5703125" style="77" customWidth="1"/>
    <col min="5892" max="5892" width="15.5703125" style="77" customWidth="1"/>
    <col min="5893" max="5893" width="27.140625" style="77" customWidth="1"/>
    <col min="5894" max="5894" width="20.7109375" style="77" customWidth="1"/>
    <col min="5895" max="6144" width="9.140625" style="77"/>
    <col min="6145" max="6145" width="19.140625" style="77" customWidth="1"/>
    <col min="6146" max="6146" width="20.28515625" style="77" customWidth="1"/>
    <col min="6147" max="6147" width="11.5703125" style="77" customWidth="1"/>
    <col min="6148" max="6148" width="15.5703125" style="77" customWidth="1"/>
    <col min="6149" max="6149" width="27.140625" style="77" customWidth="1"/>
    <col min="6150" max="6150" width="20.7109375" style="77" customWidth="1"/>
    <col min="6151" max="6400" width="9.140625" style="77"/>
    <col min="6401" max="6401" width="19.140625" style="77" customWidth="1"/>
    <col min="6402" max="6402" width="20.28515625" style="77" customWidth="1"/>
    <col min="6403" max="6403" width="11.5703125" style="77" customWidth="1"/>
    <col min="6404" max="6404" width="15.5703125" style="77" customWidth="1"/>
    <col min="6405" max="6405" width="27.140625" style="77" customWidth="1"/>
    <col min="6406" max="6406" width="20.7109375" style="77" customWidth="1"/>
    <col min="6407" max="6656" width="9.140625" style="77"/>
    <col min="6657" max="6657" width="19.140625" style="77" customWidth="1"/>
    <col min="6658" max="6658" width="20.28515625" style="77" customWidth="1"/>
    <col min="6659" max="6659" width="11.5703125" style="77" customWidth="1"/>
    <col min="6660" max="6660" width="15.5703125" style="77" customWidth="1"/>
    <col min="6661" max="6661" width="27.140625" style="77" customWidth="1"/>
    <col min="6662" max="6662" width="20.7109375" style="77" customWidth="1"/>
    <col min="6663" max="6912" width="9.140625" style="77"/>
    <col min="6913" max="6913" width="19.140625" style="77" customWidth="1"/>
    <col min="6914" max="6914" width="20.28515625" style="77" customWidth="1"/>
    <col min="6915" max="6915" width="11.5703125" style="77" customWidth="1"/>
    <col min="6916" max="6916" width="15.5703125" style="77" customWidth="1"/>
    <col min="6917" max="6917" width="27.140625" style="77" customWidth="1"/>
    <col min="6918" max="6918" width="20.7109375" style="77" customWidth="1"/>
    <col min="6919" max="7168" width="9.140625" style="77"/>
    <col min="7169" max="7169" width="19.140625" style="77" customWidth="1"/>
    <col min="7170" max="7170" width="20.28515625" style="77" customWidth="1"/>
    <col min="7171" max="7171" width="11.5703125" style="77" customWidth="1"/>
    <col min="7172" max="7172" width="15.5703125" style="77" customWidth="1"/>
    <col min="7173" max="7173" width="27.140625" style="77" customWidth="1"/>
    <col min="7174" max="7174" width="20.7109375" style="77" customWidth="1"/>
    <col min="7175" max="7424" width="9.140625" style="77"/>
    <col min="7425" max="7425" width="19.140625" style="77" customWidth="1"/>
    <col min="7426" max="7426" width="20.28515625" style="77" customWidth="1"/>
    <col min="7427" max="7427" width="11.5703125" style="77" customWidth="1"/>
    <col min="7428" max="7428" width="15.5703125" style="77" customWidth="1"/>
    <col min="7429" max="7429" width="27.140625" style="77" customWidth="1"/>
    <col min="7430" max="7430" width="20.7109375" style="77" customWidth="1"/>
    <col min="7431" max="7680" width="9.140625" style="77"/>
    <col min="7681" max="7681" width="19.140625" style="77" customWidth="1"/>
    <col min="7682" max="7682" width="20.28515625" style="77" customWidth="1"/>
    <col min="7683" max="7683" width="11.5703125" style="77" customWidth="1"/>
    <col min="7684" max="7684" width="15.5703125" style="77" customWidth="1"/>
    <col min="7685" max="7685" width="27.140625" style="77" customWidth="1"/>
    <col min="7686" max="7686" width="20.7109375" style="77" customWidth="1"/>
    <col min="7687" max="7936" width="9.140625" style="77"/>
    <col min="7937" max="7937" width="19.140625" style="77" customWidth="1"/>
    <col min="7938" max="7938" width="20.28515625" style="77" customWidth="1"/>
    <col min="7939" max="7939" width="11.5703125" style="77" customWidth="1"/>
    <col min="7940" max="7940" width="15.5703125" style="77" customWidth="1"/>
    <col min="7941" max="7941" width="27.140625" style="77" customWidth="1"/>
    <col min="7942" max="7942" width="20.7109375" style="77" customWidth="1"/>
    <col min="7943" max="8192" width="9.140625" style="77"/>
    <col min="8193" max="8193" width="19.140625" style="77" customWidth="1"/>
    <col min="8194" max="8194" width="20.28515625" style="77" customWidth="1"/>
    <col min="8195" max="8195" width="11.5703125" style="77" customWidth="1"/>
    <col min="8196" max="8196" width="15.5703125" style="77" customWidth="1"/>
    <col min="8197" max="8197" width="27.140625" style="77" customWidth="1"/>
    <col min="8198" max="8198" width="20.7109375" style="77" customWidth="1"/>
    <col min="8199" max="8448" width="9.140625" style="77"/>
    <col min="8449" max="8449" width="19.140625" style="77" customWidth="1"/>
    <col min="8450" max="8450" width="20.28515625" style="77" customWidth="1"/>
    <col min="8451" max="8451" width="11.5703125" style="77" customWidth="1"/>
    <col min="8452" max="8452" width="15.5703125" style="77" customWidth="1"/>
    <col min="8453" max="8453" width="27.140625" style="77" customWidth="1"/>
    <col min="8454" max="8454" width="20.7109375" style="77" customWidth="1"/>
    <col min="8455" max="8704" width="9.140625" style="77"/>
    <col min="8705" max="8705" width="19.140625" style="77" customWidth="1"/>
    <col min="8706" max="8706" width="20.28515625" style="77" customWidth="1"/>
    <col min="8707" max="8707" width="11.5703125" style="77" customWidth="1"/>
    <col min="8708" max="8708" width="15.5703125" style="77" customWidth="1"/>
    <col min="8709" max="8709" width="27.140625" style="77" customWidth="1"/>
    <col min="8710" max="8710" width="20.7109375" style="77" customWidth="1"/>
    <col min="8711" max="8960" width="9.140625" style="77"/>
    <col min="8961" max="8961" width="19.140625" style="77" customWidth="1"/>
    <col min="8962" max="8962" width="20.28515625" style="77" customWidth="1"/>
    <col min="8963" max="8963" width="11.5703125" style="77" customWidth="1"/>
    <col min="8964" max="8964" width="15.5703125" style="77" customWidth="1"/>
    <col min="8965" max="8965" width="27.140625" style="77" customWidth="1"/>
    <col min="8966" max="8966" width="20.7109375" style="77" customWidth="1"/>
    <col min="8967" max="9216" width="9.140625" style="77"/>
    <col min="9217" max="9217" width="19.140625" style="77" customWidth="1"/>
    <col min="9218" max="9218" width="20.28515625" style="77" customWidth="1"/>
    <col min="9219" max="9219" width="11.5703125" style="77" customWidth="1"/>
    <col min="9220" max="9220" width="15.5703125" style="77" customWidth="1"/>
    <col min="9221" max="9221" width="27.140625" style="77" customWidth="1"/>
    <col min="9222" max="9222" width="20.7109375" style="77" customWidth="1"/>
    <col min="9223" max="9472" width="9.140625" style="77"/>
    <col min="9473" max="9473" width="19.140625" style="77" customWidth="1"/>
    <col min="9474" max="9474" width="20.28515625" style="77" customWidth="1"/>
    <col min="9475" max="9475" width="11.5703125" style="77" customWidth="1"/>
    <col min="9476" max="9476" width="15.5703125" style="77" customWidth="1"/>
    <col min="9477" max="9477" width="27.140625" style="77" customWidth="1"/>
    <col min="9478" max="9478" width="20.7109375" style="77" customWidth="1"/>
    <col min="9479" max="9728" width="9.140625" style="77"/>
    <col min="9729" max="9729" width="19.140625" style="77" customWidth="1"/>
    <col min="9730" max="9730" width="20.28515625" style="77" customWidth="1"/>
    <col min="9731" max="9731" width="11.5703125" style="77" customWidth="1"/>
    <col min="9732" max="9732" width="15.5703125" style="77" customWidth="1"/>
    <col min="9733" max="9733" width="27.140625" style="77" customWidth="1"/>
    <col min="9734" max="9734" width="20.7109375" style="77" customWidth="1"/>
    <col min="9735" max="9984" width="9.140625" style="77"/>
    <col min="9985" max="9985" width="19.140625" style="77" customWidth="1"/>
    <col min="9986" max="9986" width="20.28515625" style="77" customWidth="1"/>
    <col min="9987" max="9987" width="11.5703125" style="77" customWidth="1"/>
    <col min="9988" max="9988" width="15.5703125" style="77" customWidth="1"/>
    <col min="9989" max="9989" width="27.140625" style="77" customWidth="1"/>
    <col min="9990" max="9990" width="20.7109375" style="77" customWidth="1"/>
    <col min="9991" max="10240" width="9.140625" style="77"/>
    <col min="10241" max="10241" width="19.140625" style="77" customWidth="1"/>
    <col min="10242" max="10242" width="20.28515625" style="77" customWidth="1"/>
    <col min="10243" max="10243" width="11.5703125" style="77" customWidth="1"/>
    <col min="10244" max="10244" width="15.5703125" style="77" customWidth="1"/>
    <col min="10245" max="10245" width="27.140625" style="77" customWidth="1"/>
    <col min="10246" max="10246" width="20.7109375" style="77" customWidth="1"/>
    <col min="10247" max="10496" width="9.140625" style="77"/>
    <col min="10497" max="10497" width="19.140625" style="77" customWidth="1"/>
    <col min="10498" max="10498" width="20.28515625" style="77" customWidth="1"/>
    <col min="10499" max="10499" width="11.5703125" style="77" customWidth="1"/>
    <col min="10500" max="10500" width="15.5703125" style="77" customWidth="1"/>
    <col min="10501" max="10501" width="27.140625" style="77" customWidth="1"/>
    <col min="10502" max="10502" width="20.7109375" style="77" customWidth="1"/>
    <col min="10503" max="10752" width="9.140625" style="77"/>
    <col min="10753" max="10753" width="19.140625" style="77" customWidth="1"/>
    <col min="10754" max="10754" width="20.28515625" style="77" customWidth="1"/>
    <col min="10755" max="10755" width="11.5703125" style="77" customWidth="1"/>
    <col min="10756" max="10756" width="15.5703125" style="77" customWidth="1"/>
    <col min="10757" max="10757" width="27.140625" style="77" customWidth="1"/>
    <col min="10758" max="10758" width="20.7109375" style="77" customWidth="1"/>
    <col min="10759" max="11008" width="9.140625" style="77"/>
    <col min="11009" max="11009" width="19.140625" style="77" customWidth="1"/>
    <col min="11010" max="11010" width="20.28515625" style="77" customWidth="1"/>
    <col min="11011" max="11011" width="11.5703125" style="77" customWidth="1"/>
    <col min="11012" max="11012" width="15.5703125" style="77" customWidth="1"/>
    <col min="11013" max="11013" width="27.140625" style="77" customWidth="1"/>
    <col min="11014" max="11014" width="20.7109375" style="77" customWidth="1"/>
    <col min="11015" max="11264" width="9.140625" style="77"/>
    <col min="11265" max="11265" width="19.140625" style="77" customWidth="1"/>
    <col min="11266" max="11266" width="20.28515625" style="77" customWidth="1"/>
    <col min="11267" max="11267" width="11.5703125" style="77" customWidth="1"/>
    <col min="11268" max="11268" width="15.5703125" style="77" customWidth="1"/>
    <col min="11269" max="11269" width="27.140625" style="77" customWidth="1"/>
    <col min="11270" max="11270" width="20.7109375" style="77" customWidth="1"/>
    <col min="11271" max="11520" width="9.140625" style="77"/>
    <col min="11521" max="11521" width="19.140625" style="77" customWidth="1"/>
    <col min="11522" max="11522" width="20.28515625" style="77" customWidth="1"/>
    <col min="11523" max="11523" width="11.5703125" style="77" customWidth="1"/>
    <col min="11524" max="11524" width="15.5703125" style="77" customWidth="1"/>
    <col min="11525" max="11525" width="27.140625" style="77" customWidth="1"/>
    <col min="11526" max="11526" width="20.7109375" style="77" customWidth="1"/>
    <col min="11527" max="11776" width="9.140625" style="77"/>
    <col min="11777" max="11777" width="19.140625" style="77" customWidth="1"/>
    <col min="11778" max="11778" width="20.28515625" style="77" customWidth="1"/>
    <col min="11779" max="11779" width="11.5703125" style="77" customWidth="1"/>
    <col min="11780" max="11780" width="15.5703125" style="77" customWidth="1"/>
    <col min="11781" max="11781" width="27.140625" style="77" customWidth="1"/>
    <col min="11782" max="11782" width="20.7109375" style="77" customWidth="1"/>
    <col min="11783" max="12032" width="9.140625" style="77"/>
    <col min="12033" max="12033" width="19.140625" style="77" customWidth="1"/>
    <col min="12034" max="12034" width="20.28515625" style="77" customWidth="1"/>
    <col min="12035" max="12035" width="11.5703125" style="77" customWidth="1"/>
    <col min="12036" max="12036" width="15.5703125" style="77" customWidth="1"/>
    <col min="12037" max="12037" width="27.140625" style="77" customWidth="1"/>
    <col min="12038" max="12038" width="20.7109375" style="77" customWidth="1"/>
    <col min="12039" max="12288" width="9.140625" style="77"/>
    <col min="12289" max="12289" width="19.140625" style="77" customWidth="1"/>
    <col min="12290" max="12290" width="20.28515625" style="77" customWidth="1"/>
    <col min="12291" max="12291" width="11.5703125" style="77" customWidth="1"/>
    <col min="12292" max="12292" width="15.5703125" style="77" customWidth="1"/>
    <col min="12293" max="12293" width="27.140625" style="77" customWidth="1"/>
    <col min="12294" max="12294" width="20.7109375" style="77" customWidth="1"/>
    <col min="12295" max="12544" width="9.140625" style="77"/>
    <col min="12545" max="12545" width="19.140625" style="77" customWidth="1"/>
    <col min="12546" max="12546" width="20.28515625" style="77" customWidth="1"/>
    <col min="12547" max="12547" width="11.5703125" style="77" customWidth="1"/>
    <col min="12548" max="12548" width="15.5703125" style="77" customWidth="1"/>
    <col min="12549" max="12549" width="27.140625" style="77" customWidth="1"/>
    <col min="12550" max="12550" width="20.7109375" style="77" customWidth="1"/>
    <col min="12551" max="12800" width="9.140625" style="77"/>
    <col min="12801" max="12801" width="19.140625" style="77" customWidth="1"/>
    <col min="12802" max="12802" width="20.28515625" style="77" customWidth="1"/>
    <col min="12803" max="12803" width="11.5703125" style="77" customWidth="1"/>
    <col min="12804" max="12804" width="15.5703125" style="77" customWidth="1"/>
    <col min="12805" max="12805" width="27.140625" style="77" customWidth="1"/>
    <col min="12806" max="12806" width="20.7109375" style="77" customWidth="1"/>
    <col min="12807" max="13056" width="9.140625" style="77"/>
    <col min="13057" max="13057" width="19.140625" style="77" customWidth="1"/>
    <col min="13058" max="13058" width="20.28515625" style="77" customWidth="1"/>
    <col min="13059" max="13059" width="11.5703125" style="77" customWidth="1"/>
    <col min="13060" max="13060" width="15.5703125" style="77" customWidth="1"/>
    <col min="13061" max="13061" width="27.140625" style="77" customWidth="1"/>
    <col min="13062" max="13062" width="20.7109375" style="77" customWidth="1"/>
    <col min="13063" max="13312" width="9.140625" style="77"/>
    <col min="13313" max="13313" width="19.140625" style="77" customWidth="1"/>
    <col min="13314" max="13314" width="20.28515625" style="77" customWidth="1"/>
    <col min="13315" max="13315" width="11.5703125" style="77" customWidth="1"/>
    <col min="13316" max="13316" width="15.5703125" style="77" customWidth="1"/>
    <col min="13317" max="13317" width="27.140625" style="77" customWidth="1"/>
    <col min="13318" max="13318" width="20.7109375" style="77" customWidth="1"/>
    <col min="13319" max="13568" width="9.140625" style="77"/>
    <col min="13569" max="13569" width="19.140625" style="77" customWidth="1"/>
    <col min="13570" max="13570" width="20.28515625" style="77" customWidth="1"/>
    <col min="13571" max="13571" width="11.5703125" style="77" customWidth="1"/>
    <col min="13572" max="13572" width="15.5703125" style="77" customWidth="1"/>
    <col min="13573" max="13573" width="27.140625" style="77" customWidth="1"/>
    <col min="13574" max="13574" width="20.7109375" style="77" customWidth="1"/>
    <col min="13575" max="13824" width="9.140625" style="77"/>
    <col min="13825" max="13825" width="19.140625" style="77" customWidth="1"/>
    <col min="13826" max="13826" width="20.28515625" style="77" customWidth="1"/>
    <col min="13827" max="13827" width="11.5703125" style="77" customWidth="1"/>
    <col min="13828" max="13828" width="15.5703125" style="77" customWidth="1"/>
    <col min="13829" max="13829" width="27.140625" style="77" customWidth="1"/>
    <col min="13830" max="13830" width="20.7109375" style="77" customWidth="1"/>
    <col min="13831" max="14080" width="9.140625" style="77"/>
    <col min="14081" max="14081" width="19.140625" style="77" customWidth="1"/>
    <col min="14082" max="14082" width="20.28515625" style="77" customWidth="1"/>
    <col min="14083" max="14083" width="11.5703125" style="77" customWidth="1"/>
    <col min="14084" max="14084" width="15.5703125" style="77" customWidth="1"/>
    <col min="14085" max="14085" width="27.140625" style="77" customWidth="1"/>
    <col min="14086" max="14086" width="20.7109375" style="77" customWidth="1"/>
    <col min="14087" max="14336" width="9.140625" style="77"/>
    <col min="14337" max="14337" width="19.140625" style="77" customWidth="1"/>
    <col min="14338" max="14338" width="20.28515625" style="77" customWidth="1"/>
    <col min="14339" max="14339" width="11.5703125" style="77" customWidth="1"/>
    <col min="14340" max="14340" width="15.5703125" style="77" customWidth="1"/>
    <col min="14341" max="14341" width="27.140625" style="77" customWidth="1"/>
    <col min="14342" max="14342" width="20.7109375" style="77" customWidth="1"/>
    <col min="14343" max="14592" width="9.140625" style="77"/>
    <col min="14593" max="14593" width="19.140625" style="77" customWidth="1"/>
    <col min="14594" max="14594" width="20.28515625" style="77" customWidth="1"/>
    <col min="14595" max="14595" width="11.5703125" style="77" customWidth="1"/>
    <col min="14596" max="14596" width="15.5703125" style="77" customWidth="1"/>
    <col min="14597" max="14597" width="27.140625" style="77" customWidth="1"/>
    <col min="14598" max="14598" width="20.7109375" style="77" customWidth="1"/>
    <col min="14599" max="14848" width="9.140625" style="77"/>
    <col min="14849" max="14849" width="19.140625" style="77" customWidth="1"/>
    <col min="14850" max="14850" width="20.28515625" style="77" customWidth="1"/>
    <col min="14851" max="14851" width="11.5703125" style="77" customWidth="1"/>
    <col min="14852" max="14852" width="15.5703125" style="77" customWidth="1"/>
    <col min="14853" max="14853" width="27.140625" style="77" customWidth="1"/>
    <col min="14854" max="14854" width="20.7109375" style="77" customWidth="1"/>
    <col min="14855" max="15104" width="9.140625" style="77"/>
    <col min="15105" max="15105" width="19.140625" style="77" customWidth="1"/>
    <col min="15106" max="15106" width="20.28515625" style="77" customWidth="1"/>
    <col min="15107" max="15107" width="11.5703125" style="77" customWidth="1"/>
    <col min="15108" max="15108" width="15.5703125" style="77" customWidth="1"/>
    <col min="15109" max="15109" width="27.140625" style="77" customWidth="1"/>
    <col min="15110" max="15110" width="20.7109375" style="77" customWidth="1"/>
    <col min="15111" max="15360" width="9.140625" style="77"/>
    <col min="15361" max="15361" width="19.140625" style="77" customWidth="1"/>
    <col min="15362" max="15362" width="20.28515625" style="77" customWidth="1"/>
    <col min="15363" max="15363" width="11.5703125" style="77" customWidth="1"/>
    <col min="15364" max="15364" width="15.5703125" style="77" customWidth="1"/>
    <col min="15365" max="15365" width="27.140625" style="77" customWidth="1"/>
    <col min="15366" max="15366" width="20.7109375" style="77" customWidth="1"/>
    <col min="15367" max="15616" width="9.140625" style="77"/>
    <col min="15617" max="15617" width="19.140625" style="77" customWidth="1"/>
    <col min="15618" max="15618" width="20.28515625" style="77" customWidth="1"/>
    <col min="15619" max="15619" width="11.5703125" style="77" customWidth="1"/>
    <col min="15620" max="15620" width="15.5703125" style="77" customWidth="1"/>
    <col min="15621" max="15621" width="27.140625" style="77" customWidth="1"/>
    <col min="15622" max="15622" width="20.7109375" style="77" customWidth="1"/>
    <col min="15623" max="15872" width="9.140625" style="77"/>
    <col min="15873" max="15873" width="19.140625" style="77" customWidth="1"/>
    <col min="15874" max="15874" width="20.28515625" style="77" customWidth="1"/>
    <col min="15875" max="15875" width="11.5703125" style="77" customWidth="1"/>
    <col min="15876" max="15876" width="15.5703125" style="77" customWidth="1"/>
    <col min="15877" max="15877" width="27.140625" style="77" customWidth="1"/>
    <col min="15878" max="15878" width="20.7109375" style="77" customWidth="1"/>
    <col min="15879" max="16128" width="9.140625" style="77"/>
    <col min="16129" max="16129" width="19.140625" style="77" customWidth="1"/>
    <col min="16130" max="16130" width="20.28515625" style="77" customWidth="1"/>
    <col min="16131" max="16131" width="11.5703125" style="77" customWidth="1"/>
    <col min="16132" max="16132" width="15.5703125" style="77" customWidth="1"/>
    <col min="16133" max="16133" width="27.140625" style="77" customWidth="1"/>
    <col min="16134" max="16134" width="20.7109375" style="77" customWidth="1"/>
    <col min="16135" max="16384" width="9.140625" style="77"/>
  </cols>
  <sheetData>
    <row r="1" spans="1:7" ht="28.5" customHeight="1">
      <c r="A1" s="1225" t="s">
        <v>493</v>
      </c>
      <c r="B1" s="1226"/>
      <c r="C1" s="1226"/>
      <c r="D1" s="1226"/>
      <c r="E1" s="1226"/>
      <c r="F1" s="1226"/>
      <c r="G1" s="76"/>
    </row>
    <row r="2" spans="1:7">
      <c r="A2" s="78"/>
      <c r="B2" s="78"/>
      <c r="C2" s="79"/>
      <c r="D2" s="79"/>
      <c r="E2" s="79"/>
      <c r="F2" s="78"/>
      <c r="G2" s="76"/>
    </row>
    <row r="3" spans="1:7">
      <c r="A3" s="227" t="s">
        <v>77</v>
      </c>
      <c r="B3" s="228"/>
      <c r="C3" s="230">
        <v>3</v>
      </c>
      <c r="D3" s="231" t="s">
        <v>288</v>
      </c>
      <c r="E3" s="80"/>
    </row>
    <row r="4" spans="1:7">
      <c r="A4" s="227" t="s">
        <v>289</v>
      </c>
      <c r="B4" s="228"/>
      <c r="C4" s="229">
        <v>248.8</v>
      </c>
      <c r="D4" s="80"/>
      <c r="E4" s="80"/>
    </row>
    <row r="5" spans="1:7">
      <c r="F5" s="81"/>
    </row>
    <row r="6" spans="1:7" hidden="1"/>
    <row r="7" spans="1:7" hidden="1"/>
    <row r="8" spans="1:7" hidden="1">
      <c r="A8" s="77" t="s">
        <v>273</v>
      </c>
    </row>
    <row r="9" spans="1:7" ht="75" hidden="1">
      <c r="A9" s="82"/>
      <c r="B9" s="83" t="s">
        <v>78</v>
      </c>
      <c r="C9" s="84" t="s">
        <v>79</v>
      </c>
      <c r="D9" s="84" t="s">
        <v>80</v>
      </c>
      <c r="E9" s="84" t="s">
        <v>81</v>
      </c>
      <c r="F9" s="84" t="s">
        <v>82</v>
      </c>
    </row>
    <row r="10" spans="1:7" hidden="1">
      <c r="A10" s="82" t="s">
        <v>83</v>
      </c>
      <c r="B10" s="86"/>
      <c r="C10" s="86"/>
      <c r="D10" s="86" t="e">
        <f>B10/C10</f>
        <v>#DIV/0!</v>
      </c>
      <c r="E10" s="87">
        <v>2</v>
      </c>
      <c r="F10" s="88">
        <v>0</v>
      </c>
    </row>
    <row r="11" spans="1:7" hidden="1">
      <c r="A11" s="82" t="s">
        <v>84</v>
      </c>
      <c r="B11" s="86"/>
      <c r="C11" s="86"/>
      <c r="D11" s="86"/>
      <c r="E11" s="86">
        <v>0.7</v>
      </c>
      <c r="F11" s="89">
        <f>F10*70/100</f>
        <v>0</v>
      </c>
    </row>
    <row r="12" spans="1:7" hidden="1"/>
    <row r="13" spans="1:7" hidden="1"/>
    <row r="14" spans="1:7" hidden="1"/>
    <row r="15" spans="1:7" hidden="1"/>
    <row r="16" spans="1:7" hidden="1">
      <c r="A16" s="77" t="s">
        <v>274</v>
      </c>
    </row>
    <row r="17" spans="1:10" ht="75" hidden="1">
      <c r="A17" s="82"/>
      <c r="B17" s="83" t="s">
        <v>78</v>
      </c>
      <c r="C17" s="84" t="s">
        <v>79</v>
      </c>
      <c r="D17" s="84" t="s">
        <v>80</v>
      </c>
      <c r="E17" s="84" t="s">
        <v>81</v>
      </c>
      <c r="F17" s="84" t="s">
        <v>82</v>
      </c>
    </row>
    <row r="18" spans="1:10" hidden="1">
      <c r="A18" s="82" t="s">
        <v>83</v>
      </c>
      <c r="B18" s="86">
        <f>'[3]расчет рук'!$B$8</f>
        <v>82958.100000000006</v>
      </c>
      <c r="C18" s="86">
        <f>'[4]расчет рук'!$C$8</f>
        <v>16.5</v>
      </c>
      <c r="D18" s="86">
        <f>B18/C18</f>
        <v>5027.76</v>
      </c>
      <c r="E18" s="87">
        <v>2.1</v>
      </c>
      <c r="F18" s="88">
        <f>E18*D18</f>
        <v>10558</v>
      </c>
    </row>
    <row r="19" spans="1:10" hidden="1">
      <c r="A19" s="82" t="s">
        <v>84</v>
      </c>
      <c r="B19" s="86"/>
      <c r="C19" s="86"/>
      <c r="D19" s="86"/>
      <c r="E19" s="86">
        <v>0.7</v>
      </c>
      <c r="F19" s="89">
        <f>F18*70/100</f>
        <v>7391</v>
      </c>
    </row>
    <row r="20" spans="1:10" hidden="1"/>
    <row r="21" spans="1:10" hidden="1"/>
    <row r="22" spans="1:10" hidden="1"/>
    <row r="23" spans="1:10" ht="72.599999999999994" customHeight="1">
      <c r="A23" s="82"/>
      <c r="B23" s="83" t="s">
        <v>78</v>
      </c>
      <c r="C23" s="84" t="s">
        <v>79</v>
      </c>
      <c r="D23" s="84" t="s">
        <v>80</v>
      </c>
      <c r="E23" s="84" t="s">
        <v>81</v>
      </c>
      <c r="F23" s="84" t="s">
        <v>82</v>
      </c>
      <c r="J23" s="85"/>
    </row>
    <row r="24" spans="1:10">
      <c r="A24" s="82" t="s">
        <v>83</v>
      </c>
      <c r="B24" s="469">
        <v>141610.14000000001</v>
      </c>
      <c r="C24" s="86">
        <v>17.559999999999999</v>
      </c>
      <c r="D24" s="469">
        <f>B24/C24</f>
        <v>8064.36</v>
      </c>
      <c r="E24" s="87">
        <v>1.9</v>
      </c>
      <c r="F24" s="232">
        <f>E24*D24</f>
        <v>15322</v>
      </c>
    </row>
    <row r="25" spans="1:10">
      <c r="A25" s="82" t="s">
        <v>84</v>
      </c>
      <c r="B25" s="86"/>
      <c r="C25" s="86"/>
      <c r="D25" s="86"/>
      <c r="E25" s="86">
        <v>0.7</v>
      </c>
      <c r="F25" s="233">
        <f>F24*70/100</f>
        <v>10725</v>
      </c>
    </row>
    <row r="26" spans="1:10">
      <c r="B26" s="85"/>
      <c r="C26" s="85"/>
      <c r="D26" s="85"/>
      <c r="F26" s="85"/>
    </row>
    <row r="27" spans="1:10">
      <c r="B27" s="85"/>
      <c r="C27" s="85"/>
      <c r="D27" s="85"/>
      <c r="F27" s="85"/>
    </row>
    <row r="28" spans="1:10">
      <c r="B28" s="85"/>
      <c r="C28" s="85"/>
      <c r="D28" s="85"/>
      <c r="F28" s="85"/>
    </row>
    <row r="29" spans="1:10">
      <c r="A29" s="77" t="s">
        <v>85</v>
      </c>
    </row>
    <row r="30" spans="1:10">
      <c r="A30" s="77" t="s">
        <v>86</v>
      </c>
    </row>
    <row r="31" spans="1:10">
      <c r="A31" s="77" t="s">
        <v>87</v>
      </c>
    </row>
    <row r="44" spans="4:4">
      <c r="D44" s="85"/>
    </row>
  </sheetData>
  <mergeCells count="1">
    <mergeCell ref="A1:F1"/>
  </mergeCells>
  <pageMargins left="0.6692913385826772" right="0.1574803149606299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Q38"/>
  <sheetViews>
    <sheetView view="pageBreakPreview" topLeftCell="A10" zoomScale="73" zoomScaleSheetLayoutView="73" workbookViewId="0">
      <selection activeCell="M22" sqref="M22"/>
    </sheetView>
  </sheetViews>
  <sheetFormatPr defaultRowHeight="15.75"/>
  <cols>
    <col min="1" max="1" width="52.140625" style="287" customWidth="1"/>
    <col min="2" max="2" width="10.85546875" style="287" customWidth="1"/>
    <col min="3" max="4" width="14" style="287" customWidth="1"/>
    <col min="5" max="5" width="16.140625" style="287" customWidth="1"/>
    <col min="6" max="6" width="16" style="287" customWidth="1"/>
    <col min="7" max="7" width="9.42578125" style="287" customWidth="1"/>
    <col min="8" max="8" width="14.7109375" style="287" customWidth="1"/>
    <col min="9" max="9" width="16.42578125" style="287" customWidth="1"/>
    <col min="10" max="10" width="16" style="287" customWidth="1"/>
    <col min="11" max="11" width="11" style="287" customWidth="1"/>
    <col min="12" max="12" width="19.85546875" style="287" customWidth="1"/>
    <col min="13" max="13" width="20.85546875" style="490" customWidth="1"/>
    <col min="14" max="16" width="20.85546875" style="287" customWidth="1"/>
    <col min="17" max="254" width="9.140625" style="287"/>
    <col min="255" max="255" width="52.140625" style="287" customWidth="1"/>
    <col min="256" max="257" width="10.85546875" style="287" customWidth="1"/>
    <col min="258" max="258" width="15.140625" style="287" customWidth="1"/>
    <col min="259" max="259" width="14.28515625" style="287" customWidth="1"/>
    <col min="260" max="260" width="14" style="287" customWidth="1"/>
    <col min="261" max="261" width="16.140625" style="287" customWidth="1"/>
    <col min="262" max="262" width="16" style="287" customWidth="1"/>
    <col min="263" max="263" width="7.85546875" style="287" customWidth="1"/>
    <col min="264" max="264" width="14.7109375" style="287" customWidth="1"/>
    <col min="265" max="265" width="16.42578125" style="287" customWidth="1"/>
    <col min="266" max="266" width="16" style="287" customWidth="1"/>
    <col min="267" max="267" width="9.42578125" style="287" customWidth="1"/>
    <col min="268" max="510" width="9.140625" style="287"/>
    <col min="511" max="511" width="52.140625" style="287" customWidth="1"/>
    <col min="512" max="513" width="10.85546875" style="287" customWidth="1"/>
    <col min="514" max="514" width="15.140625" style="287" customWidth="1"/>
    <col min="515" max="515" width="14.28515625" style="287" customWidth="1"/>
    <col min="516" max="516" width="14" style="287" customWidth="1"/>
    <col min="517" max="517" width="16.140625" style="287" customWidth="1"/>
    <col min="518" max="518" width="16" style="287" customWidth="1"/>
    <col min="519" max="519" width="7.85546875" style="287" customWidth="1"/>
    <col min="520" max="520" width="14.7109375" style="287" customWidth="1"/>
    <col min="521" max="521" width="16.42578125" style="287" customWidth="1"/>
    <col min="522" max="522" width="16" style="287" customWidth="1"/>
    <col min="523" max="523" width="9.42578125" style="287" customWidth="1"/>
    <col min="524" max="766" width="9.140625" style="287"/>
    <col min="767" max="767" width="52.140625" style="287" customWidth="1"/>
    <col min="768" max="769" width="10.85546875" style="287" customWidth="1"/>
    <col min="770" max="770" width="15.140625" style="287" customWidth="1"/>
    <col min="771" max="771" width="14.28515625" style="287" customWidth="1"/>
    <col min="772" max="772" width="14" style="287" customWidth="1"/>
    <col min="773" max="773" width="16.140625" style="287" customWidth="1"/>
    <col min="774" max="774" width="16" style="287" customWidth="1"/>
    <col min="775" max="775" width="7.85546875" style="287" customWidth="1"/>
    <col min="776" max="776" width="14.7109375" style="287" customWidth="1"/>
    <col min="777" max="777" width="16.42578125" style="287" customWidth="1"/>
    <col min="778" max="778" width="16" style="287" customWidth="1"/>
    <col min="779" max="779" width="9.42578125" style="287" customWidth="1"/>
    <col min="780" max="1022" width="9.140625" style="287"/>
    <col min="1023" max="1023" width="52.140625" style="287" customWidth="1"/>
    <col min="1024" max="1025" width="10.85546875" style="287" customWidth="1"/>
    <col min="1026" max="1026" width="15.140625" style="287" customWidth="1"/>
    <col min="1027" max="1027" width="14.28515625" style="287" customWidth="1"/>
    <col min="1028" max="1028" width="14" style="287" customWidth="1"/>
    <col min="1029" max="1029" width="16.140625" style="287" customWidth="1"/>
    <col min="1030" max="1030" width="16" style="287" customWidth="1"/>
    <col min="1031" max="1031" width="7.85546875" style="287" customWidth="1"/>
    <col min="1032" max="1032" width="14.7109375" style="287" customWidth="1"/>
    <col min="1033" max="1033" width="16.42578125" style="287" customWidth="1"/>
    <col min="1034" max="1034" width="16" style="287" customWidth="1"/>
    <col min="1035" max="1035" width="9.42578125" style="287" customWidth="1"/>
    <col min="1036" max="1278" width="9.140625" style="287"/>
    <col min="1279" max="1279" width="52.140625" style="287" customWidth="1"/>
    <col min="1280" max="1281" width="10.85546875" style="287" customWidth="1"/>
    <col min="1282" max="1282" width="15.140625" style="287" customWidth="1"/>
    <col min="1283" max="1283" width="14.28515625" style="287" customWidth="1"/>
    <col min="1284" max="1284" width="14" style="287" customWidth="1"/>
    <col min="1285" max="1285" width="16.140625" style="287" customWidth="1"/>
    <col min="1286" max="1286" width="16" style="287" customWidth="1"/>
    <col min="1287" max="1287" width="7.85546875" style="287" customWidth="1"/>
    <col min="1288" max="1288" width="14.7109375" style="287" customWidth="1"/>
    <col min="1289" max="1289" width="16.42578125" style="287" customWidth="1"/>
    <col min="1290" max="1290" width="16" style="287" customWidth="1"/>
    <col min="1291" max="1291" width="9.42578125" style="287" customWidth="1"/>
    <col min="1292" max="1534" width="9.140625" style="287"/>
    <col min="1535" max="1535" width="52.140625" style="287" customWidth="1"/>
    <col min="1536" max="1537" width="10.85546875" style="287" customWidth="1"/>
    <col min="1538" max="1538" width="15.140625" style="287" customWidth="1"/>
    <col min="1539" max="1539" width="14.28515625" style="287" customWidth="1"/>
    <col min="1540" max="1540" width="14" style="287" customWidth="1"/>
    <col min="1541" max="1541" width="16.140625" style="287" customWidth="1"/>
    <col min="1542" max="1542" width="16" style="287" customWidth="1"/>
    <col min="1543" max="1543" width="7.85546875" style="287" customWidth="1"/>
    <col min="1544" max="1544" width="14.7109375" style="287" customWidth="1"/>
    <col min="1545" max="1545" width="16.42578125" style="287" customWidth="1"/>
    <col min="1546" max="1546" width="16" style="287" customWidth="1"/>
    <col min="1547" max="1547" width="9.42578125" style="287" customWidth="1"/>
    <col min="1548" max="1790" width="9.140625" style="287"/>
    <col min="1791" max="1791" width="52.140625" style="287" customWidth="1"/>
    <col min="1792" max="1793" width="10.85546875" style="287" customWidth="1"/>
    <col min="1794" max="1794" width="15.140625" style="287" customWidth="1"/>
    <col min="1795" max="1795" width="14.28515625" style="287" customWidth="1"/>
    <col min="1796" max="1796" width="14" style="287" customWidth="1"/>
    <col min="1797" max="1797" width="16.140625" style="287" customWidth="1"/>
    <col min="1798" max="1798" width="16" style="287" customWidth="1"/>
    <col min="1799" max="1799" width="7.85546875" style="287" customWidth="1"/>
    <col min="1800" max="1800" width="14.7109375" style="287" customWidth="1"/>
    <col min="1801" max="1801" width="16.42578125" style="287" customWidth="1"/>
    <col min="1802" max="1802" width="16" style="287" customWidth="1"/>
    <col min="1803" max="1803" width="9.42578125" style="287" customWidth="1"/>
    <col min="1804" max="2046" width="9.140625" style="287"/>
    <col min="2047" max="2047" width="52.140625" style="287" customWidth="1"/>
    <col min="2048" max="2049" width="10.85546875" style="287" customWidth="1"/>
    <col min="2050" max="2050" width="15.140625" style="287" customWidth="1"/>
    <col min="2051" max="2051" width="14.28515625" style="287" customWidth="1"/>
    <col min="2052" max="2052" width="14" style="287" customWidth="1"/>
    <col min="2053" max="2053" width="16.140625" style="287" customWidth="1"/>
    <col min="2054" max="2054" width="16" style="287" customWidth="1"/>
    <col min="2055" max="2055" width="7.85546875" style="287" customWidth="1"/>
    <col min="2056" max="2056" width="14.7109375" style="287" customWidth="1"/>
    <col min="2057" max="2057" width="16.42578125" style="287" customWidth="1"/>
    <col min="2058" max="2058" width="16" style="287" customWidth="1"/>
    <col min="2059" max="2059" width="9.42578125" style="287" customWidth="1"/>
    <col min="2060" max="2302" width="9.140625" style="287"/>
    <col min="2303" max="2303" width="52.140625" style="287" customWidth="1"/>
    <col min="2304" max="2305" width="10.85546875" style="287" customWidth="1"/>
    <col min="2306" max="2306" width="15.140625" style="287" customWidth="1"/>
    <col min="2307" max="2307" width="14.28515625" style="287" customWidth="1"/>
    <col min="2308" max="2308" width="14" style="287" customWidth="1"/>
    <col min="2309" max="2309" width="16.140625" style="287" customWidth="1"/>
    <col min="2310" max="2310" width="16" style="287" customWidth="1"/>
    <col min="2311" max="2311" width="7.85546875" style="287" customWidth="1"/>
    <col min="2312" max="2312" width="14.7109375" style="287" customWidth="1"/>
    <col min="2313" max="2313" width="16.42578125" style="287" customWidth="1"/>
    <col min="2314" max="2314" width="16" style="287" customWidth="1"/>
    <col min="2315" max="2315" width="9.42578125" style="287" customWidth="1"/>
    <col min="2316" max="2558" width="9.140625" style="287"/>
    <col min="2559" max="2559" width="52.140625" style="287" customWidth="1"/>
    <col min="2560" max="2561" width="10.85546875" style="287" customWidth="1"/>
    <col min="2562" max="2562" width="15.140625" style="287" customWidth="1"/>
    <col min="2563" max="2563" width="14.28515625" style="287" customWidth="1"/>
    <col min="2564" max="2564" width="14" style="287" customWidth="1"/>
    <col min="2565" max="2565" width="16.140625" style="287" customWidth="1"/>
    <col min="2566" max="2566" width="16" style="287" customWidth="1"/>
    <col min="2567" max="2567" width="7.85546875" style="287" customWidth="1"/>
    <col min="2568" max="2568" width="14.7109375" style="287" customWidth="1"/>
    <col min="2569" max="2569" width="16.42578125" style="287" customWidth="1"/>
    <col min="2570" max="2570" width="16" style="287" customWidth="1"/>
    <col min="2571" max="2571" width="9.42578125" style="287" customWidth="1"/>
    <col min="2572" max="2814" width="9.140625" style="287"/>
    <col min="2815" max="2815" width="52.140625" style="287" customWidth="1"/>
    <col min="2816" max="2817" width="10.85546875" style="287" customWidth="1"/>
    <col min="2818" max="2818" width="15.140625" style="287" customWidth="1"/>
    <col min="2819" max="2819" width="14.28515625" style="287" customWidth="1"/>
    <col min="2820" max="2820" width="14" style="287" customWidth="1"/>
    <col min="2821" max="2821" width="16.140625" style="287" customWidth="1"/>
    <col min="2822" max="2822" width="16" style="287" customWidth="1"/>
    <col min="2823" max="2823" width="7.85546875" style="287" customWidth="1"/>
    <col min="2824" max="2824" width="14.7109375" style="287" customWidth="1"/>
    <col min="2825" max="2825" width="16.42578125" style="287" customWidth="1"/>
    <col min="2826" max="2826" width="16" style="287" customWidth="1"/>
    <col min="2827" max="2827" width="9.42578125" style="287" customWidth="1"/>
    <col min="2828" max="3070" width="9.140625" style="287"/>
    <col min="3071" max="3071" width="52.140625" style="287" customWidth="1"/>
    <col min="3072" max="3073" width="10.85546875" style="287" customWidth="1"/>
    <col min="3074" max="3074" width="15.140625" style="287" customWidth="1"/>
    <col min="3075" max="3075" width="14.28515625" style="287" customWidth="1"/>
    <col min="3076" max="3076" width="14" style="287" customWidth="1"/>
    <col min="3077" max="3077" width="16.140625" style="287" customWidth="1"/>
    <col min="3078" max="3078" width="16" style="287" customWidth="1"/>
    <col min="3079" max="3079" width="7.85546875" style="287" customWidth="1"/>
    <col min="3080" max="3080" width="14.7109375" style="287" customWidth="1"/>
    <col min="3081" max="3081" width="16.42578125" style="287" customWidth="1"/>
    <col min="3082" max="3082" width="16" style="287" customWidth="1"/>
    <col min="3083" max="3083" width="9.42578125" style="287" customWidth="1"/>
    <col min="3084" max="3326" width="9.140625" style="287"/>
    <col min="3327" max="3327" width="52.140625" style="287" customWidth="1"/>
    <col min="3328" max="3329" width="10.85546875" style="287" customWidth="1"/>
    <col min="3330" max="3330" width="15.140625" style="287" customWidth="1"/>
    <col min="3331" max="3331" width="14.28515625" style="287" customWidth="1"/>
    <col min="3332" max="3332" width="14" style="287" customWidth="1"/>
    <col min="3333" max="3333" width="16.140625" style="287" customWidth="1"/>
    <col min="3334" max="3334" width="16" style="287" customWidth="1"/>
    <col min="3335" max="3335" width="7.85546875" style="287" customWidth="1"/>
    <col min="3336" max="3336" width="14.7109375" style="287" customWidth="1"/>
    <col min="3337" max="3337" width="16.42578125" style="287" customWidth="1"/>
    <col min="3338" max="3338" width="16" style="287" customWidth="1"/>
    <col min="3339" max="3339" width="9.42578125" style="287" customWidth="1"/>
    <col min="3340" max="3582" width="9.140625" style="287"/>
    <col min="3583" max="3583" width="52.140625" style="287" customWidth="1"/>
    <col min="3584" max="3585" width="10.85546875" style="287" customWidth="1"/>
    <col min="3586" max="3586" width="15.140625" style="287" customWidth="1"/>
    <col min="3587" max="3587" width="14.28515625" style="287" customWidth="1"/>
    <col min="3588" max="3588" width="14" style="287" customWidth="1"/>
    <col min="3589" max="3589" width="16.140625" style="287" customWidth="1"/>
    <col min="3590" max="3590" width="16" style="287" customWidth="1"/>
    <col min="3591" max="3591" width="7.85546875" style="287" customWidth="1"/>
    <col min="3592" max="3592" width="14.7109375" style="287" customWidth="1"/>
    <col min="3593" max="3593" width="16.42578125" style="287" customWidth="1"/>
    <col min="3594" max="3594" width="16" style="287" customWidth="1"/>
    <col min="3595" max="3595" width="9.42578125" style="287" customWidth="1"/>
    <col min="3596" max="3838" width="9.140625" style="287"/>
    <col min="3839" max="3839" width="52.140625" style="287" customWidth="1"/>
    <col min="3840" max="3841" width="10.85546875" style="287" customWidth="1"/>
    <col min="3842" max="3842" width="15.140625" style="287" customWidth="1"/>
    <col min="3843" max="3843" width="14.28515625" style="287" customWidth="1"/>
    <col min="3844" max="3844" width="14" style="287" customWidth="1"/>
    <col min="3845" max="3845" width="16.140625" style="287" customWidth="1"/>
    <col min="3846" max="3846" width="16" style="287" customWidth="1"/>
    <col min="3847" max="3847" width="7.85546875" style="287" customWidth="1"/>
    <col min="3848" max="3848" width="14.7109375" style="287" customWidth="1"/>
    <col min="3849" max="3849" width="16.42578125" style="287" customWidth="1"/>
    <col min="3850" max="3850" width="16" style="287" customWidth="1"/>
    <col min="3851" max="3851" width="9.42578125" style="287" customWidth="1"/>
    <col min="3852" max="4094" width="9.140625" style="287"/>
    <col min="4095" max="4095" width="52.140625" style="287" customWidth="1"/>
    <col min="4096" max="4097" width="10.85546875" style="287" customWidth="1"/>
    <col min="4098" max="4098" width="15.140625" style="287" customWidth="1"/>
    <col min="4099" max="4099" width="14.28515625" style="287" customWidth="1"/>
    <col min="4100" max="4100" width="14" style="287" customWidth="1"/>
    <col min="4101" max="4101" width="16.140625" style="287" customWidth="1"/>
    <col min="4102" max="4102" width="16" style="287" customWidth="1"/>
    <col min="4103" max="4103" width="7.85546875" style="287" customWidth="1"/>
    <col min="4104" max="4104" width="14.7109375" style="287" customWidth="1"/>
    <col min="4105" max="4105" width="16.42578125" style="287" customWidth="1"/>
    <col min="4106" max="4106" width="16" style="287" customWidth="1"/>
    <col min="4107" max="4107" width="9.42578125" style="287" customWidth="1"/>
    <col min="4108" max="4350" width="9.140625" style="287"/>
    <col min="4351" max="4351" width="52.140625" style="287" customWidth="1"/>
    <col min="4352" max="4353" width="10.85546875" style="287" customWidth="1"/>
    <col min="4354" max="4354" width="15.140625" style="287" customWidth="1"/>
    <col min="4355" max="4355" width="14.28515625" style="287" customWidth="1"/>
    <col min="4356" max="4356" width="14" style="287" customWidth="1"/>
    <col min="4357" max="4357" width="16.140625" style="287" customWidth="1"/>
    <col min="4358" max="4358" width="16" style="287" customWidth="1"/>
    <col min="4359" max="4359" width="7.85546875" style="287" customWidth="1"/>
    <col min="4360" max="4360" width="14.7109375" style="287" customWidth="1"/>
    <col min="4361" max="4361" width="16.42578125" style="287" customWidth="1"/>
    <col min="4362" max="4362" width="16" style="287" customWidth="1"/>
    <col min="4363" max="4363" width="9.42578125" style="287" customWidth="1"/>
    <col min="4364" max="4606" width="9.140625" style="287"/>
    <col min="4607" max="4607" width="52.140625" style="287" customWidth="1"/>
    <col min="4608" max="4609" width="10.85546875" style="287" customWidth="1"/>
    <col min="4610" max="4610" width="15.140625" style="287" customWidth="1"/>
    <col min="4611" max="4611" width="14.28515625" style="287" customWidth="1"/>
    <col min="4612" max="4612" width="14" style="287" customWidth="1"/>
    <col min="4613" max="4613" width="16.140625" style="287" customWidth="1"/>
    <col min="4614" max="4614" width="16" style="287" customWidth="1"/>
    <col min="4615" max="4615" width="7.85546875" style="287" customWidth="1"/>
    <col min="4616" max="4616" width="14.7109375" style="287" customWidth="1"/>
    <col min="4617" max="4617" width="16.42578125" style="287" customWidth="1"/>
    <col min="4618" max="4618" width="16" style="287" customWidth="1"/>
    <col min="4619" max="4619" width="9.42578125" style="287" customWidth="1"/>
    <col min="4620" max="4862" width="9.140625" style="287"/>
    <col min="4863" max="4863" width="52.140625" style="287" customWidth="1"/>
    <col min="4864" max="4865" width="10.85546875" style="287" customWidth="1"/>
    <col min="4866" max="4866" width="15.140625" style="287" customWidth="1"/>
    <col min="4867" max="4867" width="14.28515625" style="287" customWidth="1"/>
    <col min="4868" max="4868" width="14" style="287" customWidth="1"/>
    <col min="4869" max="4869" width="16.140625" style="287" customWidth="1"/>
    <col min="4870" max="4870" width="16" style="287" customWidth="1"/>
    <col min="4871" max="4871" width="7.85546875" style="287" customWidth="1"/>
    <col min="4872" max="4872" width="14.7109375" style="287" customWidth="1"/>
    <col min="4873" max="4873" width="16.42578125" style="287" customWidth="1"/>
    <col min="4874" max="4874" width="16" style="287" customWidth="1"/>
    <col min="4875" max="4875" width="9.42578125" style="287" customWidth="1"/>
    <col min="4876" max="5118" width="9.140625" style="287"/>
    <col min="5119" max="5119" width="52.140625" style="287" customWidth="1"/>
    <col min="5120" max="5121" width="10.85546875" style="287" customWidth="1"/>
    <col min="5122" max="5122" width="15.140625" style="287" customWidth="1"/>
    <col min="5123" max="5123" width="14.28515625" style="287" customWidth="1"/>
    <col min="5124" max="5124" width="14" style="287" customWidth="1"/>
    <col min="5125" max="5125" width="16.140625" style="287" customWidth="1"/>
    <col min="5126" max="5126" width="16" style="287" customWidth="1"/>
    <col min="5127" max="5127" width="7.85546875" style="287" customWidth="1"/>
    <col min="5128" max="5128" width="14.7109375" style="287" customWidth="1"/>
    <col min="5129" max="5129" width="16.42578125" style="287" customWidth="1"/>
    <col min="5130" max="5130" width="16" style="287" customWidth="1"/>
    <col min="5131" max="5131" width="9.42578125" style="287" customWidth="1"/>
    <col min="5132" max="5374" width="9.140625" style="287"/>
    <col min="5375" max="5375" width="52.140625" style="287" customWidth="1"/>
    <col min="5376" max="5377" width="10.85546875" style="287" customWidth="1"/>
    <col min="5378" max="5378" width="15.140625" style="287" customWidth="1"/>
    <col min="5379" max="5379" width="14.28515625" style="287" customWidth="1"/>
    <col min="5380" max="5380" width="14" style="287" customWidth="1"/>
    <col min="5381" max="5381" width="16.140625" style="287" customWidth="1"/>
    <col min="5382" max="5382" width="16" style="287" customWidth="1"/>
    <col min="5383" max="5383" width="7.85546875" style="287" customWidth="1"/>
    <col min="5384" max="5384" width="14.7109375" style="287" customWidth="1"/>
    <col min="5385" max="5385" width="16.42578125" style="287" customWidth="1"/>
    <col min="5386" max="5386" width="16" style="287" customWidth="1"/>
    <col min="5387" max="5387" width="9.42578125" style="287" customWidth="1"/>
    <col min="5388" max="5630" width="9.140625" style="287"/>
    <col min="5631" max="5631" width="52.140625" style="287" customWidth="1"/>
    <col min="5632" max="5633" width="10.85546875" style="287" customWidth="1"/>
    <col min="5634" max="5634" width="15.140625" style="287" customWidth="1"/>
    <col min="5635" max="5635" width="14.28515625" style="287" customWidth="1"/>
    <col min="5636" max="5636" width="14" style="287" customWidth="1"/>
    <col min="5637" max="5637" width="16.140625" style="287" customWidth="1"/>
    <col min="5638" max="5638" width="16" style="287" customWidth="1"/>
    <col min="5639" max="5639" width="7.85546875" style="287" customWidth="1"/>
    <col min="5640" max="5640" width="14.7109375" style="287" customWidth="1"/>
    <col min="5641" max="5641" width="16.42578125" style="287" customWidth="1"/>
    <col min="5642" max="5642" width="16" style="287" customWidth="1"/>
    <col min="5643" max="5643" width="9.42578125" style="287" customWidth="1"/>
    <col min="5644" max="5886" width="9.140625" style="287"/>
    <col min="5887" max="5887" width="52.140625" style="287" customWidth="1"/>
    <col min="5888" max="5889" width="10.85546875" style="287" customWidth="1"/>
    <col min="5890" max="5890" width="15.140625" style="287" customWidth="1"/>
    <col min="5891" max="5891" width="14.28515625" style="287" customWidth="1"/>
    <col min="5892" max="5892" width="14" style="287" customWidth="1"/>
    <col min="5893" max="5893" width="16.140625" style="287" customWidth="1"/>
    <col min="5894" max="5894" width="16" style="287" customWidth="1"/>
    <col min="5895" max="5895" width="7.85546875" style="287" customWidth="1"/>
    <col min="5896" max="5896" width="14.7109375" style="287" customWidth="1"/>
    <col min="5897" max="5897" width="16.42578125" style="287" customWidth="1"/>
    <col min="5898" max="5898" width="16" style="287" customWidth="1"/>
    <col min="5899" max="5899" width="9.42578125" style="287" customWidth="1"/>
    <col min="5900" max="6142" width="9.140625" style="287"/>
    <col min="6143" max="6143" width="52.140625" style="287" customWidth="1"/>
    <col min="6144" max="6145" width="10.85546875" style="287" customWidth="1"/>
    <col min="6146" max="6146" width="15.140625" style="287" customWidth="1"/>
    <col min="6147" max="6147" width="14.28515625" style="287" customWidth="1"/>
    <col min="6148" max="6148" width="14" style="287" customWidth="1"/>
    <col min="6149" max="6149" width="16.140625" style="287" customWidth="1"/>
    <col min="6150" max="6150" width="16" style="287" customWidth="1"/>
    <col min="6151" max="6151" width="7.85546875" style="287" customWidth="1"/>
    <col min="6152" max="6152" width="14.7109375" style="287" customWidth="1"/>
    <col min="6153" max="6153" width="16.42578125" style="287" customWidth="1"/>
    <col min="6154" max="6154" width="16" style="287" customWidth="1"/>
    <col min="6155" max="6155" width="9.42578125" style="287" customWidth="1"/>
    <col min="6156" max="6398" width="9.140625" style="287"/>
    <col min="6399" max="6399" width="52.140625" style="287" customWidth="1"/>
    <col min="6400" max="6401" width="10.85546875" style="287" customWidth="1"/>
    <col min="6402" max="6402" width="15.140625" style="287" customWidth="1"/>
    <col min="6403" max="6403" width="14.28515625" style="287" customWidth="1"/>
    <col min="6404" max="6404" width="14" style="287" customWidth="1"/>
    <col min="6405" max="6405" width="16.140625" style="287" customWidth="1"/>
    <col min="6406" max="6406" width="16" style="287" customWidth="1"/>
    <col min="6407" max="6407" width="7.85546875" style="287" customWidth="1"/>
    <col min="6408" max="6408" width="14.7109375" style="287" customWidth="1"/>
    <col min="6409" max="6409" width="16.42578125" style="287" customWidth="1"/>
    <col min="6410" max="6410" width="16" style="287" customWidth="1"/>
    <col min="6411" max="6411" width="9.42578125" style="287" customWidth="1"/>
    <col min="6412" max="6654" width="9.140625" style="287"/>
    <col min="6655" max="6655" width="52.140625" style="287" customWidth="1"/>
    <col min="6656" max="6657" width="10.85546875" style="287" customWidth="1"/>
    <col min="6658" max="6658" width="15.140625" style="287" customWidth="1"/>
    <col min="6659" max="6659" width="14.28515625" style="287" customWidth="1"/>
    <col min="6660" max="6660" width="14" style="287" customWidth="1"/>
    <col min="6661" max="6661" width="16.140625" style="287" customWidth="1"/>
    <col min="6662" max="6662" width="16" style="287" customWidth="1"/>
    <col min="6663" max="6663" width="7.85546875" style="287" customWidth="1"/>
    <col min="6664" max="6664" width="14.7109375" style="287" customWidth="1"/>
    <col min="6665" max="6665" width="16.42578125" style="287" customWidth="1"/>
    <col min="6666" max="6666" width="16" style="287" customWidth="1"/>
    <col min="6667" max="6667" width="9.42578125" style="287" customWidth="1"/>
    <col min="6668" max="6910" width="9.140625" style="287"/>
    <col min="6911" max="6911" width="52.140625" style="287" customWidth="1"/>
    <col min="6912" max="6913" width="10.85546875" style="287" customWidth="1"/>
    <col min="6914" max="6914" width="15.140625" style="287" customWidth="1"/>
    <col min="6915" max="6915" width="14.28515625" style="287" customWidth="1"/>
    <col min="6916" max="6916" width="14" style="287" customWidth="1"/>
    <col min="6917" max="6917" width="16.140625" style="287" customWidth="1"/>
    <col min="6918" max="6918" width="16" style="287" customWidth="1"/>
    <col min="6919" max="6919" width="7.85546875" style="287" customWidth="1"/>
    <col min="6920" max="6920" width="14.7109375" style="287" customWidth="1"/>
    <col min="6921" max="6921" width="16.42578125" style="287" customWidth="1"/>
    <col min="6922" max="6922" width="16" style="287" customWidth="1"/>
    <col min="6923" max="6923" width="9.42578125" style="287" customWidth="1"/>
    <col min="6924" max="7166" width="9.140625" style="287"/>
    <col min="7167" max="7167" width="52.140625" style="287" customWidth="1"/>
    <col min="7168" max="7169" width="10.85546875" style="287" customWidth="1"/>
    <col min="7170" max="7170" width="15.140625" style="287" customWidth="1"/>
    <col min="7171" max="7171" width="14.28515625" style="287" customWidth="1"/>
    <col min="7172" max="7172" width="14" style="287" customWidth="1"/>
    <col min="7173" max="7173" width="16.140625" style="287" customWidth="1"/>
    <col min="7174" max="7174" width="16" style="287" customWidth="1"/>
    <col min="7175" max="7175" width="7.85546875" style="287" customWidth="1"/>
    <col min="7176" max="7176" width="14.7109375" style="287" customWidth="1"/>
    <col min="7177" max="7177" width="16.42578125" style="287" customWidth="1"/>
    <col min="7178" max="7178" width="16" style="287" customWidth="1"/>
    <col min="7179" max="7179" width="9.42578125" style="287" customWidth="1"/>
    <col min="7180" max="7422" width="9.140625" style="287"/>
    <col min="7423" max="7423" width="52.140625" style="287" customWidth="1"/>
    <col min="7424" max="7425" width="10.85546875" style="287" customWidth="1"/>
    <col min="7426" max="7426" width="15.140625" style="287" customWidth="1"/>
    <col min="7427" max="7427" width="14.28515625" style="287" customWidth="1"/>
    <col min="7428" max="7428" width="14" style="287" customWidth="1"/>
    <col min="7429" max="7429" width="16.140625" style="287" customWidth="1"/>
    <col min="7430" max="7430" width="16" style="287" customWidth="1"/>
    <col min="7431" max="7431" width="7.85546875" style="287" customWidth="1"/>
    <col min="7432" max="7432" width="14.7109375" style="287" customWidth="1"/>
    <col min="7433" max="7433" width="16.42578125" style="287" customWidth="1"/>
    <col min="7434" max="7434" width="16" style="287" customWidth="1"/>
    <col min="7435" max="7435" width="9.42578125" style="287" customWidth="1"/>
    <col min="7436" max="7678" width="9.140625" style="287"/>
    <col min="7679" max="7679" width="52.140625" style="287" customWidth="1"/>
    <col min="7680" max="7681" width="10.85546875" style="287" customWidth="1"/>
    <col min="7682" max="7682" width="15.140625" style="287" customWidth="1"/>
    <col min="7683" max="7683" width="14.28515625" style="287" customWidth="1"/>
    <col min="7684" max="7684" width="14" style="287" customWidth="1"/>
    <col min="7685" max="7685" width="16.140625" style="287" customWidth="1"/>
    <col min="7686" max="7686" width="16" style="287" customWidth="1"/>
    <col min="7687" max="7687" width="7.85546875" style="287" customWidth="1"/>
    <col min="7688" max="7688" width="14.7109375" style="287" customWidth="1"/>
    <col min="7689" max="7689" width="16.42578125" style="287" customWidth="1"/>
    <col min="7690" max="7690" width="16" style="287" customWidth="1"/>
    <col min="7691" max="7691" width="9.42578125" style="287" customWidth="1"/>
    <col min="7692" max="7934" width="9.140625" style="287"/>
    <col min="7935" max="7935" width="52.140625" style="287" customWidth="1"/>
    <col min="7936" max="7937" width="10.85546875" style="287" customWidth="1"/>
    <col min="7938" max="7938" width="15.140625" style="287" customWidth="1"/>
    <col min="7939" max="7939" width="14.28515625" style="287" customWidth="1"/>
    <col min="7940" max="7940" width="14" style="287" customWidth="1"/>
    <col min="7941" max="7941" width="16.140625" style="287" customWidth="1"/>
    <col min="7942" max="7942" width="16" style="287" customWidth="1"/>
    <col min="7943" max="7943" width="7.85546875" style="287" customWidth="1"/>
    <col min="7944" max="7944" width="14.7109375" style="287" customWidth="1"/>
    <col min="7945" max="7945" width="16.42578125" style="287" customWidth="1"/>
    <col min="7946" max="7946" width="16" style="287" customWidth="1"/>
    <col min="7947" max="7947" width="9.42578125" style="287" customWidth="1"/>
    <col min="7948" max="8190" width="9.140625" style="287"/>
    <col min="8191" max="8191" width="52.140625" style="287" customWidth="1"/>
    <col min="8192" max="8193" width="10.85546875" style="287" customWidth="1"/>
    <col min="8194" max="8194" width="15.140625" style="287" customWidth="1"/>
    <col min="8195" max="8195" width="14.28515625" style="287" customWidth="1"/>
    <col min="8196" max="8196" width="14" style="287" customWidth="1"/>
    <col min="8197" max="8197" width="16.140625" style="287" customWidth="1"/>
    <col min="8198" max="8198" width="16" style="287" customWidth="1"/>
    <col min="8199" max="8199" width="7.85546875" style="287" customWidth="1"/>
    <col min="8200" max="8200" width="14.7109375" style="287" customWidth="1"/>
    <col min="8201" max="8201" width="16.42578125" style="287" customWidth="1"/>
    <col min="8202" max="8202" width="16" style="287" customWidth="1"/>
    <col min="8203" max="8203" width="9.42578125" style="287" customWidth="1"/>
    <col min="8204" max="8446" width="9.140625" style="287"/>
    <col min="8447" max="8447" width="52.140625" style="287" customWidth="1"/>
    <col min="8448" max="8449" width="10.85546875" style="287" customWidth="1"/>
    <col min="8450" max="8450" width="15.140625" style="287" customWidth="1"/>
    <col min="8451" max="8451" width="14.28515625" style="287" customWidth="1"/>
    <col min="8452" max="8452" width="14" style="287" customWidth="1"/>
    <col min="8453" max="8453" width="16.140625" style="287" customWidth="1"/>
    <col min="8454" max="8454" width="16" style="287" customWidth="1"/>
    <col min="8455" max="8455" width="7.85546875" style="287" customWidth="1"/>
    <col min="8456" max="8456" width="14.7109375" style="287" customWidth="1"/>
    <col min="8457" max="8457" width="16.42578125" style="287" customWidth="1"/>
    <col min="8458" max="8458" width="16" style="287" customWidth="1"/>
    <col min="8459" max="8459" width="9.42578125" style="287" customWidth="1"/>
    <col min="8460" max="8702" width="9.140625" style="287"/>
    <col min="8703" max="8703" width="52.140625" style="287" customWidth="1"/>
    <col min="8704" max="8705" width="10.85546875" style="287" customWidth="1"/>
    <col min="8706" max="8706" width="15.140625" style="287" customWidth="1"/>
    <col min="8707" max="8707" width="14.28515625" style="287" customWidth="1"/>
    <col min="8708" max="8708" width="14" style="287" customWidth="1"/>
    <col min="8709" max="8709" width="16.140625" style="287" customWidth="1"/>
    <col min="8710" max="8710" width="16" style="287" customWidth="1"/>
    <col min="8711" max="8711" width="7.85546875" style="287" customWidth="1"/>
    <col min="8712" max="8712" width="14.7109375" style="287" customWidth="1"/>
    <col min="8713" max="8713" width="16.42578125" style="287" customWidth="1"/>
    <col min="8714" max="8714" width="16" style="287" customWidth="1"/>
    <col min="8715" max="8715" width="9.42578125" style="287" customWidth="1"/>
    <col min="8716" max="8958" width="9.140625" style="287"/>
    <col min="8959" max="8959" width="52.140625" style="287" customWidth="1"/>
    <col min="8960" max="8961" width="10.85546875" style="287" customWidth="1"/>
    <col min="8962" max="8962" width="15.140625" style="287" customWidth="1"/>
    <col min="8963" max="8963" width="14.28515625" style="287" customWidth="1"/>
    <col min="8964" max="8964" width="14" style="287" customWidth="1"/>
    <col min="8965" max="8965" width="16.140625" style="287" customWidth="1"/>
    <col min="8966" max="8966" width="16" style="287" customWidth="1"/>
    <col min="8967" max="8967" width="7.85546875" style="287" customWidth="1"/>
    <col min="8968" max="8968" width="14.7109375" style="287" customWidth="1"/>
    <col min="8969" max="8969" width="16.42578125" style="287" customWidth="1"/>
    <col min="8970" max="8970" width="16" style="287" customWidth="1"/>
    <col min="8971" max="8971" width="9.42578125" style="287" customWidth="1"/>
    <col min="8972" max="9214" width="9.140625" style="287"/>
    <col min="9215" max="9215" width="52.140625" style="287" customWidth="1"/>
    <col min="9216" max="9217" width="10.85546875" style="287" customWidth="1"/>
    <col min="9218" max="9218" width="15.140625" style="287" customWidth="1"/>
    <col min="9219" max="9219" width="14.28515625" style="287" customWidth="1"/>
    <col min="9220" max="9220" width="14" style="287" customWidth="1"/>
    <col min="9221" max="9221" width="16.140625" style="287" customWidth="1"/>
    <col min="9222" max="9222" width="16" style="287" customWidth="1"/>
    <col min="9223" max="9223" width="7.85546875" style="287" customWidth="1"/>
    <col min="9224" max="9224" width="14.7109375" style="287" customWidth="1"/>
    <col min="9225" max="9225" width="16.42578125" style="287" customWidth="1"/>
    <col min="9226" max="9226" width="16" style="287" customWidth="1"/>
    <col min="9227" max="9227" width="9.42578125" style="287" customWidth="1"/>
    <col min="9228" max="9470" width="9.140625" style="287"/>
    <col min="9471" max="9471" width="52.140625" style="287" customWidth="1"/>
    <col min="9472" max="9473" width="10.85546875" style="287" customWidth="1"/>
    <col min="9474" max="9474" width="15.140625" style="287" customWidth="1"/>
    <col min="9475" max="9475" width="14.28515625" style="287" customWidth="1"/>
    <col min="9476" max="9476" width="14" style="287" customWidth="1"/>
    <col min="9477" max="9477" width="16.140625" style="287" customWidth="1"/>
    <col min="9478" max="9478" width="16" style="287" customWidth="1"/>
    <col min="9479" max="9479" width="7.85546875" style="287" customWidth="1"/>
    <col min="9480" max="9480" width="14.7109375" style="287" customWidth="1"/>
    <col min="9481" max="9481" width="16.42578125" style="287" customWidth="1"/>
    <col min="9482" max="9482" width="16" style="287" customWidth="1"/>
    <col min="9483" max="9483" width="9.42578125" style="287" customWidth="1"/>
    <col min="9484" max="9726" width="9.140625" style="287"/>
    <col min="9727" max="9727" width="52.140625" style="287" customWidth="1"/>
    <col min="9728" max="9729" width="10.85546875" style="287" customWidth="1"/>
    <col min="9730" max="9730" width="15.140625" style="287" customWidth="1"/>
    <col min="9731" max="9731" width="14.28515625" style="287" customWidth="1"/>
    <col min="9732" max="9732" width="14" style="287" customWidth="1"/>
    <col min="9733" max="9733" width="16.140625" style="287" customWidth="1"/>
    <col min="9734" max="9734" width="16" style="287" customWidth="1"/>
    <col min="9735" max="9735" width="7.85546875" style="287" customWidth="1"/>
    <col min="9736" max="9736" width="14.7109375" style="287" customWidth="1"/>
    <col min="9737" max="9737" width="16.42578125" style="287" customWidth="1"/>
    <col min="9738" max="9738" width="16" style="287" customWidth="1"/>
    <col min="9739" max="9739" width="9.42578125" style="287" customWidth="1"/>
    <col min="9740" max="9982" width="9.140625" style="287"/>
    <col min="9983" max="9983" width="52.140625" style="287" customWidth="1"/>
    <col min="9984" max="9985" width="10.85546875" style="287" customWidth="1"/>
    <col min="9986" max="9986" width="15.140625" style="287" customWidth="1"/>
    <col min="9987" max="9987" width="14.28515625" style="287" customWidth="1"/>
    <col min="9988" max="9988" width="14" style="287" customWidth="1"/>
    <col min="9989" max="9989" width="16.140625" style="287" customWidth="1"/>
    <col min="9990" max="9990" width="16" style="287" customWidth="1"/>
    <col min="9991" max="9991" width="7.85546875" style="287" customWidth="1"/>
    <col min="9992" max="9992" width="14.7109375" style="287" customWidth="1"/>
    <col min="9993" max="9993" width="16.42578125" style="287" customWidth="1"/>
    <col min="9994" max="9994" width="16" style="287" customWidth="1"/>
    <col min="9995" max="9995" width="9.42578125" style="287" customWidth="1"/>
    <col min="9996" max="10238" width="9.140625" style="287"/>
    <col min="10239" max="10239" width="52.140625" style="287" customWidth="1"/>
    <col min="10240" max="10241" width="10.85546875" style="287" customWidth="1"/>
    <col min="10242" max="10242" width="15.140625" style="287" customWidth="1"/>
    <col min="10243" max="10243" width="14.28515625" style="287" customWidth="1"/>
    <col min="10244" max="10244" width="14" style="287" customWidth="1"/>
    <col min="10245" max="10245" width="16.140625" style="287" customWidth="1"/>
    <col min="10246" max="10246" width="16" style="287" customWidth="1"/>
    <col min="10247" max="10247" width="7.85546875" style="287" customWidth="1"/>
    <col min="10248" max="10248" width="14.7109375" style="287" customWidth="1"/>
    <col min="10249" max="10249" width="16.42578125" style="287" customWidth="1"/>
    <col min="10250" max="10250" width="16" style="287" customWidth="1"/>
    <col min="10251" max="10251" width="9.42578125" style="287" customWidth="1"/>
    <col min="10252" max="10494" width="9.140625" style="287"/>
    <col min="10495" max="10495" width="52.140625" style="287" customWidth="1"/>
    <col min="10496" max="10497" width="10.85546875" style="287" customWidth="1"/>
    <col min="10498" max="10498" width="15.140625" style="287" customWidth="1"/>
    <col min="10499" max="10499" width="14.28515625" style="287" customWidth="1"/>
    <col min="10500" max="10500" width="14" style="287" customWidth="1"/>
    <col min="10501" max="10501" width="16.140625" style="287" customWidth="1"/>
    <col min="10502" max="10502" width="16" style="287" customWidth="1"/>
    <col min="10503" max="10503" width="7.85546875" style="287" customWidth="1"/>
    <col min="10504" max="10504" width="14.7109375" style="287" customWidth="1"/>
    <col min="10505" max="10505" width="16.42578125" style="287" customWidth="1"/>
    <col min="10506" max="10506" width="16" style="287" customWidth="1"/>
    <col min="10507" max="10507" width="9.42578125" style="287" customWidth="1"/>
    <col min="10508" max="10750" width="9.140625" style="287"/>
    <col min="10751" max="10751" width="52.140625" style="287" customWidth="1"/>
    <col min="10752" max="10753" width="10.85546875" style="287" customWidth="1"/>
    <col min="10754" max="10754" width="15.140625" style="287" customWidth="1"/>
    <col min="10755" max="10755" width="14.28515625" style="287" customWidth="1"/>
    <col min="10756" max="10756" width="14" style="287" customWidth="1"/>
    <col min="10757" max="10757" width="16.140625" style="287" customWidth="1"/>
    <col min="10758" max="10758" width="16" style="287" customWidth="1"/>
    <col min="10759" max="10759" width="7.85546875" style="287" customWidth="1"/>
    <col min="10760" max="10760" width="14.7109375" style="287" customWidth="1"/>
    <col min="10761" max="10761" width="16.42578125" style="287" customWidth="1"/>
    <col min="10762" max="10762" width="16" style="287" customWidth="1"/>
    <col min="10763" max="10763" width="9.42578125" style="287" customWidth="1"/>
    <col min="10764" max="11006" width="9.140625" style="287"/>
    <col min="11007" max="11007" width="52.140625" style="287" customWidth="1"/>
    <col min="11008" max="11009" width="10.85546875" style="287" customWidth="1"/>
    <col min="11010" max="11010" width="15.140625" style="287" customWidth="1"/>
    <col min="11011" max="11011" width="14.28515625" style="287" customWidth="1"/>
    <col min="11012" max="11012" width="14" style="287" customWidth="1"/>
    <col min="11013" max="11013" width="16.140625" style="287" customWidth="1"/>
    <col min="11014" max="11014" width="16" style="287" customWidth="1"/>
    <col min="11015" max="11015" width="7.85546875" style="287" customWidth="1"/>
    <col min="11016" max="11016" width="14.7109375" style="287" customWidth="1"/>
    <col min="11017" max="11017" width="16.42578125" style="287" customWidth="1"/>
    <col min="11018" max="11018" width="16" style="287" customWidth="1"/>
    <col min="11019" max="11019" width="9.42578125" style="287" customWidth="1"/>
    <col min="11020" max="11262" width="9.140625" style="287"/>
    <col min="11263" max="11263" width="52.140625" style="287" customWidth="1"/>
    <col min="11264" max="11265" width="10.85546875" style="287" customWidth="1"/>
    <col min="11266" max="11266" width="15.140625" style="287" customWidth="1"/>
    <col min="11267" max="11267" width="14.28515625" style="287" customWidth="1"/>
    <col min="11268" max="11268" width="14" style="287" customWidth="1"/>
    <col min="11269" max="11269" width="16.140625" style="287" customWidth="1"/>
    <col min="11270" max="11270" width="16" style="287" customWidth="1"/>
    <col min="11271" max="11271" width="7.85546875" style="287" customWidth="1"/>
    <col min="11272" max="11272" width="14.7109375" style="287" customWidth="1"/>
    <col min="11273" max="11273" width="16.42578125" style="287" customWidth="1"/>
    <col min="11274" max="11274" width="16" style="287" customWidth="1"/>
    <col min="11275" max="11275" width="9.42578125" style="287" customWidth="1"/>
    <col min="11276" max="11518" width="9.140625" style="287"/>
    <col min="11519" max="11519" width="52.140625" style="287" customWidth="1"/>
    <col min="11520" max="11521" width="10.85546875" style="287" customWidth="1"/>
    <col min="11522" max="11522" width="15.140625" style="287" customWidth="1"/>
    <col min="11523" max="11523" width="14.28515625" style="287" customWidth="1"/>
    <col min="11524" max="11524" width="14" style="287" customWidth="1"/>
    <col min="11525" max="11525" width="16.140625" style="287" customWidth="1"/>
    <col min="11526" max="11526" width="16" style="287" customWidth="1"/>
    <col min="11527" max="11527" width="7.85546875" style="287" customWidth="1"/>
    <col min="11528" max="11528" width="14.7109375" style="287" customWidth="1"/>
    <col min="11529" max="11529" width="16.42578125" style="287" customWidth="1"/>
    <col min="11530" max="11530" width="16" style="287" customWidth="1"/>
    <col min="11531" max="11531" width="9.42578125" style="287" customWidth="1"/>
    <col min="11532" max="11774" width="9.140625" style="287"/>
    <col min="11775" max="11775" width="52.140625" style="287" customWidth="1"/>
    <col min="11776" max="11777" width="10.85546875" style="287" customWidth="1"/>
    <col min="11778" max="11778" width="15.140625" style="287" customWidth="1"/>
    <col min="11779" max="11779" width="14.28515625" style="287" customWidth="1"/>
    <col min="11780" max="11780" width="14" style="287" customWidth="1"/>
    <col min="11781" max="11781" width="16.140625" style="287" customWidth="1"/>
    <col min="11782" max="11782" width="16" style="287" customWidth="1"/>
    <col min="11783" max="11783" width="7.85546875" style="287" customWidth="1"/>
    <col min="11784" max="11784" width="14.7109375" style="287" customWidth="1"/>
    <col min="11785" max="11785" width="16.42578125" style="287" customWidth="1"/>
    <col min="11786" max="11786" width="16" style="287" customWidth="1"/>
    <col min="11787" max="11787" width="9.42578125" style="287" customWidth="1"/>
    <col min="11788" max="12030" width="9.140625" style="287"/>
    <col min="12031" max="12031" width="52.140625" style="287" customWidth="1"/>
    <col min="12032" max="12033" width="10.85546875" style="287" customWidth="1"/>
    <col min="12034" max="12034" width="15.140625" style="287" customWidth="1"/>
    <col min="12035" max="12035" width="14.28515625" style="287" customWidth="1"/>
    <col min="12036" max="12036" width="14" style="287" customWidth="1"/>
    <col min="12037" max="12037" width="16.140625" style="287" customWidth="1"/>
    <col min="12038" max="12038" width="16" style="287" customWidth="1"/>
    <col min="12039" max="12039" width="7.85546875" style="287" customWidth="1"/>
    <col min="12040" max="12040" width="14.7109375" style="287" customWidth="1"/>
    <col min="12041" max="12041" width="16.42578125" style="287" customWidth="1"/>
    <col min="12042" max="12042" width="16" style="287" customWidth="1"/>
    <col min="12043" max="12043" width="9.42578125" style="287" customWidth="1"/>
    <col min="12044" max="12286" width="9.140625" style="287"/>
    <col min="12287" max="12287" width="52.140625" style="287" customWidth="1"/>
    <col min="12288" max="12289" width="10.85546875" style="287" customWidth="1"/>
    <col min="12290" max="12290" width="15.140625" style="287" customWidth="1"/>
    <col min="12291" max="12291" width="14.28515625" style="287" customWidth="1"/>
    <col min="12292" max="12292" width="14" style="287" customWidth="1"/>
    <col min="12293" max="12293" width="16.140625" style="287" customWidth="1"/>
    <col min="12294" max="12294" width="16" style="287" customWidth="1"/>
    <col min="12295" max="12295" width="7.85546875" style="287" customWidth="1"/>
    <col min="12296" max="12296" width="14.7109375" style="287" customWidth="1"/>
    <col min="12297" max="12297" width="16.42578125" style="287" customWidth="1"/>
    <col min="12298" max="12298" width="16" style="287" customWidth="1"/>
    <col min="12299" max="12299" width="9.42578125" style="287" customWidth="1"/>
    <col min="12300" max="12542" width="9.140625" style="287"/>
    <col min="12543" max="12543" width="52.140625" style="287" customWidth="1"/>
    <col min="12544" max="12545" width="10.85546875" style="287" customWidth="1"/>
    <col min="12546" max="12546" width="15.140625" style="287" customWidth="1"/>
    <col min="12547" max="12547" width="14.28515625" style="287" customWidth="1"/>
    <col min="12548" max="12548" width="14" style="287" customWidth="1"/>
    <col min="12549" max="12549" width="16.140625" style="287" customWidth="1"/>
    <col min="12550" max="12550" width="16" style="287" customWidth="1"/>
    <col min="12551" max="12551" width="7.85546875" style="287" customWidth="1"/>
    <col min="12552" max="12552" width="14.7109375" style="287" customWidth="1"/>
    <col min="12553" max="12553" width="16.42578125" style="287" customWidth="1"/>
    <col min="12554" max="12554" width="16" style="287" customWidth="1"/>
    <col min="12555" max="12555" width="9.42578125" style="287" customWidth="1"/>
    <col min="12556" max="12798" width="9.140625" style="287"/>
    <col min="12799" max="12799" width="52.140625" style="287" customWidth="1"/>
    <col min="12800" max="12801" width="10.85546875" style="287" customWidth="1"/>
    <col min="12802" max="12802" width="15.140625" style="287" customWidth="1"/>
    <col min="12803" max="12803" width="14.28515625" style="287" customWidth="1"/>
    <col min="12804" max="12804" width="14" style="287" customWidth="1"/>
    <col min="12805" max="12805" width="16.140625" style="287" customWidth="1"/>
    <col min="12806" max="12806" width="16" style="287" customWidth="1"/>
    <col min="12807" max="12807" width="7.85546875" style="287" customWidth="1"/>
    <col min="12808" max="12808" width="14.7109375" style="287" customWidth="1"/>
    <col min="12809" max="12809" width="16.42578125" style="287" customWidth="1"/>
    <col min="12810" max="12810" width="16" style="287" customWidth="1"/>
    <col min="12811" max="12811" width="9.42578125" style="287" customWidth="1"/>
    <col min="12812" max="13054" width="9.140625" style="287"/>
    <col min="13055" max="13055" width="52.140625" style="287" customWidth="1"/>
    <col min="13056" max="13057" width="10.85546875" style="287" customWidth="1"/>
    <col min="13058" max="13058" width="15.140625" style="287" customWidth="1"/>
    <col min="13059" max="13059" width="14.28515625" style="287" customWidth="1"/>
    <col min="13060" max="13060" width="14" style="287" customWidth="1"/>
    <col min="13061" max="13061" width="16.140625" style="287" customWidth="1"/>
    <col min="13062" max="13062" width="16" style="287" customWidth="1"/>
    <col min="13063" max="13063" width="7.85546875" style="287" customWidth="1"/>
    <col min="13064" max="13064" width="14.7109375" style="287" customWidth="1"/>
    <col min="13065" max="13065" width="16.42578125" style="287" customWidth="1"/>
    <col min="13066" max="13066" width="16" style="287" customWidth="1"/>
    <col min="13067" max="13067" width="9.42578125" style="287" customWidth="1"/>
    <col min="13068" max="13310" width="9.140625" style="287"/>
    <col min="13311" max="13311" width="52.140625" style="287" customWidth="1"/>
    <col min="13312" max="13313" width="10.85546875" style="287" customWidth="1"/>
    <col min="13314" max="13314" width="15.140625" style="287" customWidth="1"/>
    <col min="13315" max="13315" width="14.28515625" style="287" customWidth="1"/>
    <col min="13316" max="13316" width="14" style="287" customWidth="1"/>
    <col min="13317" max="13317" width="16.140625" style="287" customWidth="1"/>
    <col min="13318" max="13318" width="16" style="287" customWidth="1"/>
    <col min="13319" max="13319" width="7.85546875" style="287" customWidth="1"/>
    <col min="13320" max="13320" width="14.7109375" style="287" customWidth="1"/>
    <col min="13321" max="13321" width="16.42578125" style="287" customWidth="1"/>
    <col min="13322" max="13322" width="16" style="287" customWidth="1"/>
    <col min="13323" max="13323" width="9.42578125" style="287" customWidth="1"/>
    <col min="13324" max="13566" width="9.140625" style="287"/>
    <col min="13567" max="13567" width="52.140625" style="287" customWidth="1"/>
    <col min="13568" max="13569" width="10.85546875" style="287" customWidth="1"/>
    <col min="13570" max="13570" width="15.140625" style="287" customWidth="1"/>
    <col min="13571" max="13571" width="14.28515625" style="287" customWidth="1"/>
    <col min="13572" max="13572" width="14" style="287" customWidth="1"/>
    <col min="13573" max="13573" width="16.140625" style="287" customWidth="1"/>
    <col min="13574" max="13574" width="16" style="287" customWidth="1"/>
    <col min="13575" max="13575" width="7.85546875" style="287" customWidth="1"/>
    <col min="13576" max="13576" width="14.7109375" style="287" customWidth="1"/>
    <col min="13577" max="13577" width="16.42578125" style="287" customWidth="1"/>
    <col min="13578" max="13578" width="16" style="287" customWidth="1"/>
    <col min="13579" max="13579" width="9.42578125" style="287" customWidth="1"/>
    <col min="13580" max="13822" width="9.140625" style="287"/>
    <col min="13823" max="13823" width="52.140625" style="287" customWidth="1"/>
    <col min="13824" max="13825" width="10.85546875" style="287" customWidth="1"/>
    <col min="13826" max="13826" width="15.140625" style="287" customWidth="1"/>
    <col min="13827" max="13827" width="14.28515625" style="287" customWidth="1"/>
    <col min="13828" max="13828" width="14" style="287" customWidth="1"/>
    <col min="13829" max="13829" width="16.140625" style="287" customWidth="1"/>
    <col min="13830" max="13830" width="16" style="287" customWidth="1"/>
    <col min="13831" max="13831" width="7.85546875" style="287" customWidth="1"/>
    <col min="13832" max="13832" width="14.7109375" style="287" customWidth="1"/>
    <col min="13833" max="13833" width="16.42578125" style="287" customWidth="1"/>
    <col min="13834" max="13834" width="16" style="287" customWidth="1"/>
    <col min="13835" max="13835" width="9.42578125" style="287" customWidth="1"/>
    <col min="13836" max="14078" width="9.140625" style="287"/>
    <col min="14079" max="14079" width="52.140625" style="287" customWidth="1"/>
    <col min="14080" max="14081" width="10.85546875" style="287" customWidth="1"/>
    <col min="14082" max="14082" width="15.140625" style="287" customWidth="1"/>
    <col min="14083" max="14083" width="14.28515625" style="287" customWidth="1"/>
    <col min="14084" max="14084" width="14" style="287" customWidth="1"/>
    <col min="14085" max="14085" width="16.140625" style="287" customWidth="1"/>
    <col min="14086" max="14086" width="16" style="287" customWidth="1"/>
    <col min="14087" max="14087" width="7.85546875" style="287" customWidth="1"/>
    <col min="14088" max="14088" width="14.7109375" style="287" customWidth="1"/>
    <col min="14089" max="14089" width="16.42578125" style="287" customWidth="1"/>
    <col min="14090" max="14090" width="16" style="287" customWidth="1"/>
    <col min="14091" max="14091" width="9.42578125" style="287" customWidth="1"/>
    <col min="14092" max="14334" width="9.140625" style="287"/>
    <col min="14335" max="14335" width="52.140625" style="287" customWidth="1"/>
    <col min="14336" max="14337" width="10.85546875" style="287" customWidth="1"/>
    <col min="14338" max="14338" width="15.140625" style="287" customWidth="1"/>
    <col min="14339" max="14339" width="14.28515625" style="287" customWidth="1"/>
    <col min="14340" max="14340" width="14" style="287" customWidth="1"/>
    <col min="14341" max="14341" width="16.140625" style="287" customWidth="1"/>
    <col min="14342" max="14342" width="16" style="287" customWidth="1"/>
    <col min="14343" max="14343" width="7.85546875" style="287" customWidth="1"/>
    <col min="14344" max="14344" width="14.7109375" style="287" customWidth="1"/>
    <col min="14345" max="14345" width="16.42578125" style="287" customWidth="1"/>
    <col min="14346" max="14346" width="16" style="287" customWidth="1"/>
    <col min="14347" max="14347" width="9.42578125" style="287" customWidth="1"/>
    <col min="14348" max="14590" width="9.140625" style="287"/>
    <col min="14591" max="14591" width="52.140625" style="287" customWidth="1"/>
    <col min="14592" max="14593" width="10.85546875" style="287" customWidth="1"/>
    <col min="14594" max="14594" width="15.140625" style="287" customWidth="1"/>
    <col min="14595" max="14595" width="14.28515625" style="287" customWidth="1"/>
    <col min="14596" max="14596" width="14" style="287" customWidth="1"/>
    <col min="14597" max="14597" width="16.140625" style="287" customWidth="1"/>
    <col min="14598" max="14598" width="16" style="287" customWidth="1"/>
    <col min="14599" max="14599" width="7.85546875" style="287" customWidth="1"/>
    <col min="14600" max="14600" width="14.7109375" style="287" customWidth="1"/>
    <col min="14601" max="14601" width="16.42578125" style="287" customWidth="1"/>
    <col min="14602" max="14602" width="16" style="287" customWidth="1"/>
    <col min="14603" max="14603" width="9.42578125" style="287" customWidth="1"/>
    <col min="14604" max="14846" width="9.140625" style="287"/>
    <col min="14847" max="14847" width="52.140625" style="287" customWidth="1"/>
    <col min="14848" max="14849" width="10.85546875" style="287" customWidth="1"/>
    <col min="14850" max="14850" width="15.140625" style="287" customWidth="1"/>
    <col min="14851" max="14851" width="14.28515625" style="287" customWidth="1"/>
    <col min="14852" max="14852" width="14" style="287" customWidth="1"/>
    <col min="14853" max="14853" width="16.140625" style="287" customWidth="1"/>
    <col min="14854" max="14854" width="16" style="287" customWidth="1"/>
    <col min="14855" max="14855" width="7.85546875" style="287" customWidth="1"/>
    <col min="14856" max="14856" width="14.7109375" style="287" customWidth="1"/>
    <col min="14857" max="14857" width="16.42578125" style="287" customWidth="1"/>
    <col min="14858" max="14858" width="16" style="287" customWidth="1"/>
    <col min="14859" max="14859" width="9.42578125" style="287" customWidth="1"/>
    <col min="14860" max="15102" width="9.140625" style="287"/>
    <col min="15103" max="15103" width="52.140625" style="287" customWidth="1"/>
    <col min="15104" max="15105" width="10.85546875" style="287" customWidth="1"/>
    <col min="15106" max="15106" width="15.140625" style="287" customWidth="1"/>
    <col min="15107" max="15107" width="14.28515625" style="287" customWidth="1"/>
    <col min="15108" max="15108" width="14" style="287" customWidth="1"/>
    <col min="15109" max="15109" width="16.140625" style="287" customWidth="1"/>
    <col min="15110" max="15110" width="16" style="287" customWidth="1"/>
    <col min="15111" max="15111" width="7.85546875" style="287" customWidth="1"/>
    <col min="15112" max="15112" width="14.7109375" style="287" customWidth="1"/>
    <col min="15113" max="15113" width="16.42578125" style="287" customWidth="1"/>
    <col min="15114" max="15114" width="16" style="287" customWidth="1"/>
    <col min="15115" max="15115" width="9.42578125" style="287" customWidth="1"/>
    <col min="15116" max="15358" width="9.140625" style="287"/>
    <col min="15359" max="15359" width="52.140625" style="287" customWidth="1"/>
    <col min="15360" max="15361" width="10.85546875" style="287" customWidth="1"/>
    <col min="15362" max="15362" width="15.140625" style="287" customWidth="1"/>
    <col min="15363" max="15363" width="14.28515625" style="287" customWidth="1"/>
    <col min="15364" max="15364" width="14" style="287" customWidth="1"/>
    <col min="15365" max="15365" width="16.140625" style="287" customWidth="1"/>
    <col min="15366" max="15366" width="16" style="287" customWidth="1"/>
    <col min="15367" max="15367" width="7.85546875" style="287" customWidth="1"/>
    <col min="15368" max="15368" width="14.7109375" style="287" customWidth="1"/>
    <col min="15369" max="15369" width="16.42578125" style="287" customWidth="1"/>
    <col min="15370" max="15370" width="16" style="287" customWidth="1"/>
    <col min="15371" max="15371" width="9.42578125" style="287" customWidth="1"/>
    <col min="15372" max="15614" width="9.140625" style="287"/>
    <col min="15615" max="15615" width="52.140625" style="287" customWidth="1"/>
    <col min="15616" max="15617" width="10.85546875" style="287" customWidth="1"/>
    <col min="15618" max="15618" width="15.140625" style="287" customWidth="1"/>
    <col min="15619" max="15619" width="14.28515625" style="287" customWidth="1"/>
    <col min="15620" max="15620" width="14" style="287" customWidth="1"/>
    <col min="15621" max="15621" width="16.140625" style="287" customWidth="1"/>
    <col min="15622" max="15622" width="16" style="287" customWidth="1"/>
    <col min="15623" max="15623" width="7.85546875" style="287" customWidth="1"/>
    <col min="15624" max="15624" width="14.7109375" style="287" customWidth="1"/>
    <col min="15625" max="15625" width="16.42578125" style="287" customWidth="1"/>
    <col min="15626" max="15626" width="16" style="287" customWidth="1"/>
    <col min="15627" max="15627" width="9.42578125" style="287" customWidth="1"/>
    <col min="15628" max="15870" width="9.140625" style="287"/>
    <col min="15871" max="15871" width="52.140625" style="287" customWidth="1"/>
    <col min="15872" max="15873" width="10.85546875" style="287" customWidth="1"/>
    <col min="15874" max="15874" width="15.140625" style="287" customWidth="1"/>
    <col min="15875" max="15875" width="14.28515625" style="287" customWidth="1"/>
    <col min="15876" max="15876" width="14" style="287" customWidth="1"/>
    <col min="15877" max="15877" width="16.140625" style="287" customWidth="1"/>
    <col min="15878" max="15878" width="16" style="287" customWidth="1"/>
    <col min="15879" max="15879" width="7.85546875" style="287" customWidth="1"/>
    <col min="15880" max="15880" width="14.7109375" style="287" customWidth="1"/>
    <col min="15881" max="15881" width="16.42578125" style="287" customWidth="1"/>
    <col min="15882" max="15882" width="16" style="287" customWidth="1"/>
    <col min="15883" max="15883" width="9.42578125" style="287" customWidth="1"/>
    <col min="15884" max="16126" width="9.140625" style="287"/>
    <col min="16127" max="16127" width="52.140625" style="287" customWidth="1"/>
    <col min="16128" max="16129" width="10.85546875" style="287" customWidth="1"/>
    <col min="16130" max="16130" width="15.140625" style="287" customWidth="1"/>
    <col min="16131" max="16131" width="14.28515625" style="287" customWidth="1"/>
    <col min="16132" max="16132" width="14" style="287" customWidth="1"/>
    <col min="16133" max="16133" width="16.140625" style="287" customWidth="1"/>
    <col min="16134" max="16134" width="16" style="287" customWidth="1"/>
    <col min="16135" max="16135" width="7.85546875" style="287" customWidth="1"/>
    <col min="16136" max="16136" width="14.7109375" style="287" customWidth="1"/>
    <col min="16137" max="16137" width="16.42578125" style="287" customWidth="1"/>
    <col min="16138" max="16138" width="16" style="287" customWidth="1"/>
    <col min="16139" max="16139" width="9.42578125" style="287" customWidth="1"/>
    <col min="16140" max="16384" width="9.140625" style="287"/>
  </cols>
  <sheetData>
    <row r="1" spans="1:17">
      <c r="K1" s="288"/>
    </row>
    <row r="2" spans="1:17" ht="18.75">
      <c r="C2" s="289"/>
      <c r="D2" s="290"/>
      <c r="E2" s="290"/>
      <c r="F2" s="290"/>
      <c r="G2" s="289" t="s">
        <v>294</v>
      </c>
      <c r="H2" s="291"/>
    </row>
    <row r="3" spans="1:17" ht="18.75">
      <c r="C3" s="292"/>
      <c r="D3" s="290"/>
      <c r="E3" s="290"/>
      <c r="F3" s="290"/>
      <c r="G3" s="293" t="s">
        <v>286</v>
      </c>
      <c r="H3" s="294"/>
    </row>
    <row r="4" spans="1:17" ht="18.75">
      <c r="C4" s="292"/>
      <c r="D4" s="290"/>
      <c r="E4" s="290"/>
      <c r="F4" s="290"/>
      <c r="G4" s="752" t="s">
        <v>473</v>
      </c>
      <c r="H4" s="752"/>
      <c r="I4" s="752"/>
      <c r="J4" s="752"/>
      <c r="K4" s="752"/>
    </row>
    <row r="5" spans="1:17" ht="18.75">
      <c r="C5" s="295"/>
      <c r="D5" s="290"/>
      <c r="E5" s="290"/>
      <c r="F5" s="290"/>
      <c r="G5" s="292"/>
      <c r="H5" s="294"/>
    </row>
    <row r="6" spans="1:17" ht="18.75">
      <c r="C6" s="292"/>
      <c r="D6" s="290"/>
      <c r="E6" s="290"/>
      <c r="F6" s="290"/>
      <c r="G6" s="292" t="s">
        <v>416</v>
      </c>
      <c r="H6" s="294"/>
    </row>
    <row r="7" spans="1:17" ht="24.75" customHeight="1">
      <c r="C7" s="292"/>
      <c r="D7" s="290"/>
      <c r="E7" s="290"/>
      <c r="F7" s="290"/>
      <c r="G7" s="292" t="s">
        <v>478</v>
      </c>
      <c r="H7" s="294"/>
    </row>
    <row r="8" spans="1:17">
      <c r="A8" s="296"/>
      <c r="B8" s="296"/>
      <c r="D8" s="296"/>
      <c r="E8" s="296"/>
      <c r="F8" s="296"/>
      <c r="G8" s="296"/>
      <c r="H8" s="294"/>
      <c r="I8" s="296"/>
      <c r="J8" s="296"/>
      <c r="L8" s="297"/>
    </row>
    <row r="9" spans="1:17" ht="20.25">
      <c r="A9" s="753" t="s">
        <v>145</v>
      </c>
      <c r="B9" s="753"/>
      <c r="C9" s="753"/>
      <c r="D9" s="753"/>
      <c r="E9" s="753"/>
      <c r="F9" s="753"/>
      <c r="G9" s="753"/>
      <c r="H9" s="753"/>
      <c r="I9" s="753"/>
      <c r="J9" s="753"/>
      <c r="K9" s="753"/>
      <c r="L9" s="298"/>
      <c r="M9" s="491"/>
      <c r="N9" s="298"/>
      <c r="O9" s="298"/>
      <c r="P9" s="298"/>
      <c r="Q9" s="298"/>
    </row>
    <row r="10" spans="1:17" ht="9.75" customHeight="1">
      <c r="A10" s="299"/>
      <c r="B10" s="299"/>
      <c r="C10" s="299"/>
      <c r="D10" s="299"/>
      <c r="E10" s="299"/>
      <c r="F10" s="300"/>
      <c r="G10" s="300"/>
      <c r="H10" s="300"/>
      <c r="I10" s="301"/>
      <c r="J10" s="301"/>
      <c r="K10" s="302"/>
    </row>
    <row r="11" spans="1:17" ht="18.75" customHeight="1">
      <c r="A11" s="754" t="s">
        <v>335</v>
      </c>
      <c r="B11" s="754"/>
      <c r="C11" s="754"/>
      <c r="D11" s="754"/>
      <c r="E11" s="754"/>
      <c r="F11" s="754"/>
      <c r="G11" s="754"/>
      <c r="H11" s="754"/>
      <c r="I11" s="754"/>
      <c r="J11" s="754"/>
      <c r="K11" s="754"/>
      <c r="L11" s="303"/>
      <c r="M11" s="492"/>
      <c r="N11" s="303"/>
      <c r="O11" s="303"/>
      <c r="P11" s="303"/>
      <c r="Q11" s="303"/>
    </row>
    <row r="12" spans="1:17" ht="69.75" customHeight="1">
      <c r="A12" s="755" t="s">
        <v>477</v>
      </c>
      <c r="B12" s="756"/>
      <c r="C12" s="756"/>
      <c r="D12" s="756"/>
      <c r="E12" s="756"/>
      <c r="F12" s="756"/>
      <c r="G12" s="756"/>
      <c r="H12" s="756"/>
      <c r="I12" s="756"/>
      <c r="J12" s="756"/>
      <c r="K12" s="756"/>
      <c r="L12" s="304"/>
      <c r="M12" s="493"/>
      <c r="N12" s="304"/>
      <c r="O12" s="304"/>
      <c r="P12" s="304"/>
      <c r="Q12" s="304"/>
    </row>
    <row r="13" spans="1:17">
      <c r="A13" s="305"/>
      <c r="B13" s="305"/>
      <c r="C13" s="300"/>
      <c r="D13" s="179"/>
      <c r="E13" s="305"/>
      <c r="F13" s="305"/>
      <c r="G13" s="305"/>
      <c r="H13" s="305"/>
      <c r="I13" s="306"/>
      <c r="J13" s="757"/>
      <c r="K13" s="757"/>
    </row>
    <row r="14" spans="1:17">
      <c r="A14" s="747" t="s">
        <v>146</v>
      </c>
      <c r="B14" s="747" t="s">
        <v>270</v>
      </c>
      <c r="C14" s="747" t="s">
        <v>142</v>
      </c>
      <c r="D14" s="748" t="s">
        <v>453</v>
      </c>
      <c r="E14" s="748"/>
      <c r="F14" s="748"/>
      <c r="G14" s="748"/>
      <c r="H14" s="748"/>
      <c r="I14" s="749" t="s">
        <v>479</v>
      </c>
      <c r="J14" s="750"/>
      <c r="K14" s="751"/>
    </row>
    <row r="15" spans="1:17" ht="82.5" customHeight="1">
      <c r="A15" s="747"/>
      <c r="B15" s="747"/>
      <c r="C15" s="747"/>
      <c r="D15" s="281" t="s">
        <v>147</v>
      </c>
      <c r="E15" s="561" t="s">
        <v>480</v>
      </c>
      <c r="F15" s="534" t="s">
        <v>481</v>
      </c>
      <c r="G15" s="307" t="s">
        <v>148</v>
      </c>
      <c r="H15" s="307" t="s">
        <v>149</v>
      </c>
      <c r="I15" s="307" t="s">
        <v>150</v>
      </c>
      <c r="J15" s="307" t="s">
        <v>151</v>
      </c>
      <c r="K15" s="281" t="s">
        <v>152</v>
      </c>
    </row>
    <row r="16" spans="1:17">
      <c r="A16" s="45">
        <v>1</v>
      </c>
      <c r="B16" s="45">
        <v>2</v>
      </c>
      <c r="C16" s="45">
        <v>3</v>
      </c>
      <c r="D16" s="45">
        <v>6</v>
      </c>
      <c r="E16" s="45">
        <v>7</v>
      </c>
      <c r="F16" s="45">
        <v>8</v>
      </c>
      <c r="G16" s="45">
        <v>9</v>
      </c>
      <c r="H16" s="45">
        <v>10</v>
      </c>
      <c r="I16" s="45">
        <v>11</v>
      </c>
      <c r="J16" s="45">
        <v>12</v>
      </c>
      <c r="K16" s="45">
        <v>13</v>
      </c>
      <c r="M16" s="490" t="s">
        <v>499</v>
      </c>
      <c r="N16" s="287" t="s">
        <v>500</v>
      </c>
      <c r="O16" s="287" t="s">
        <v>501</v>
      </c>
      <c r="P16" s="287" t="s">
        <v>502</v>
      </c>
    </row>
    <row r="17" spans="1:16" s="695" customFormat="1" ht="18.75">
      <c r="A17" s="690" t="s">
        <v>153</v>
      </c>
      <c r="B17" s="690"/>
      <c r="C17" s="691"/>
      <c r="D17" s="692">
        <f>D18+D27</f>
        <v>7229172</v>
      </c>
      <c r="E17" s="692">
        <f>E18+E27</f>
        <v>7581364</v>
      </c>
      <c r="F17" s="692">
        <f>F18+F27</f>
        <v>5261487</v>
      </c>
      <c r="G17" s="693">
        <f>F17/E17</f>
        <v>0.69399999999999995</v>
      </c>
      <c r="H17" s="692">
        <f>H18+H27</f>
        <v>0</v>
      </c>
      <c r="I17" s="694">
        <f>I18+I27</f>
        <v>9291256.2100000009</v>
      </c>
      <c r="J17" s="692">
        <f>J18+J27</f>
        <v>1709892</v>
      </c>
      <c r="K17" s="693">
        <f t="shared" ref="K17:K36" si="0">I17/E17-100%</f>
        <v>0.22600000000000001</v>
      </c>
      <c r="M17" s="701">
        <v>9514447.1699999999</v>
      </c>
      <c r="N17" s="701">
        <v>8890147.1699999999</v>
      </c>
      <c r="O17" s="701">
        <v>111600</v>
      </c>
      <c r="P17" s="701">
        <v>512700</v>
      </c>
    </row>
    <row r="18" spans="1:16" s="684" customFormat="1">
      <c r="A18" s="672" t="s">
        <v>295</v>
      </c>
      <c r="B18" s="673" t="s">
        <v>296</v>
      </c>
      <c r="C18" s="674"/>
      <c r="D18" s="675">
        <f>D19+D21+D25</f>
        <v>6041769</v>
      </c>
      <c r="E18" s="675">
        <f>E19+E21+E25</f>
        <v>6393961</v>
      </c>
      <c r="F18" s="675">
        <f>F19+F21+F25</f>
        <v>4157039</v>
      </c>
      <c r="G18" s="676">
        <f t="shared" ref="G18:G36" si="1">F18/E18</f>
        <v>0.65</v>
      </c>
      <c r="H18" s="675">
        <f>H19+H21+H25</f>
        <v>0</v>
      </c>
      <c r="I18" s="677">
        <f>I19+I21+I25</f>
        <v>7847450.5300000003</v>
      </c>
      <c r="J18" s="675">
        <f>J19+J21+J25</f>
        <v>1453489</v>
      </c>
      <c r="K18" s="676">
        <f t="shared" si="0"/>
        <v>0.22700000000000001</v>
      </c>
      <c r="L18" s="695"/>
      <c r="M18" s="685"/>
    </row>
    <row r="19" spans="1:16" s="686" customFormat="1" ht="18.75">
      <c r="A19" s="657" t="s">
        <v>297</v>
      </c>
      <c r="B19" s="658" t="s">
        <v>298</v>
      </c>
      <c r="C19" s="659"/>
      <c r="D19" s="660">
        <f>D20</f>
        <v>4609116</v>
      </c>
      <c r="E19" s="660">
        <f>E20</f>
        <v>4879616</v>
      </c>
      <c r="F19" s="660">
        <f>F20</f>
        <v>3173010</v>
      </c>
      <c r="G19" s="661">
        <f t="shared" si="1"/>
        <v>0.65</v>
      </c>
      <c r="H19" s="660">
        <f>H20</f>
        <v>0</v>
      </c>
      <c r="I19" s="662">
        <f>I20</f>
        <v>5605104.0899999999</v>
      </c>
      <c r="J19" s="660">
        <f>J20</f>
        <v>725488</v>
      </c>
      <c r="K19" s="661">
        <f t="shared" si="0"/>
        <v>0.14899999999999999</v>
      </c>
      <c r="L19" s="695"/>
      <c r="M19" s="702">
        <f>I17</f>
        <v>9291256.2100000009</v>
      </c>
      <c r="N19" s="702">
        <f>I20+I26</f>
        <v>7297845.5300000003</v>
      </c>
      <c r="O19" s="702">
        <f>I17-N19-P19</f>
        <v>1493410.68</v>
      </c>
      <c r="P19" s="702">
        <f>I23</f>
        <v>500000</v>
      </c>
    </row>
    <row r="20" spans="1:16" s="688" customFormat="1">
      <c r="A20" s="666" t="s">
        <v>299</v>
      </c>
      <c r="B20" s="667" t="s">
        <v>298</v>
      </c>
      <c r="C20" s="668">
        <v>211</v>
      </c>
      <c r="D20" s="669">
        <v>4609116</v>
      </c>
      <c r="E20" s="669">
        <v>4879616</v>
      </c>
      <c r="F20" s="669">
        <v>3173010</v>
      </c>
      <c r="G20" s="670">
        <f t="shared" si="1"/>
        <v>0.65</v>
      </c>
      <c r="H20" s="669"/>
      <c r="I20" s="671">
        <f>'КВР 100'!G5</f>
        <v>5605104.0899999999</v>
      </c>
      <c r="J20" s="669">
        <f>I20-E20</f>
        <v>725488</v>
      </c>
      <c r="K20" s="670">
        <f>I20/E20-100%</f>
        <v>0.14899999999999999</v>
      </c>
      <c r="L20" s="695" t="s">
        <v>503</v>
      </c>
      <c r="M20" s="703">
        <f>M17-M19</f>
        <v>223190.96</v>
      </c>
    </row>
    <row r="21" spans="1:16" s="686" customFormat="1" ht="28.5">
      <c r="A21" s="657" t="s">
        <v>300</v>
      </c>
      <c r="B21" s="658">
        <v>112</v>
      </c>
      <c r="C21" s="659"/>
      <c r="D21" s="660">
        <f>SUM(D22:D24)</f>
        <v>40700</v>
      </c>
      <c r="E21" s="660">
        <f>SUM(E22:E24)</f>
        <v>40700</v>
      </c>
      <c r="F21" s="660">
        <f>SUM(F22:F24)</f>
        <v>0</v>
      </c>
      <c r="G21" s="661">
        <f t="shared" si="1"/>
        <v>0</v>
      </c>
      <c r="H21" s="660">
        <f>SUM(H22:H24)</f>
        <v>0</v>
      </c>
      <c r="I21" s="662">
        <f>SUM(I22:I24)</f>
        <v>549605</v>
      </c>
      <c r="J21" s="660">
        <f>SUM(J22:J24)</f>
        <v>508905</v>
      </c>
      <c r="K21" s="661">
        <f t="shared" si="0"/>
        <v>12.504</v>
      </c>
      <c r="L21" s="695"/>
      <c r="M21" s="687"/>
    </row>
    <row r="22" spans="1:16" s="682" customFormat="1" ht="30">
      <c r="A22" s="678" t="s">
        <v>336</v>
      </c>
      <c r="B22" s="679">
        <v>112</v>
      </c>
      <c r="C22" s="663">
        <v>212</v>
      </c>
      <c r="D22" s="680">
        <v>10500</v>
      </c>
      <c r="E22" s="680">
        <v>10500</v>
      </c>
      <c r="F22" s="680">
        <v>0</v>
      </c>
      <c r="G22" s="689">
        <f t="shared" si="1"/>
        <v>0</v>
      </c>
      <c r="H22" s="680"/>
      <c r="I22" s="681">
        <f>'КВР 100'!G18</f>
        <v>8400</v>
      </c>
      <c r="J22" s="680">
        <f>I22-E22</f>
        <v>-2100</v>
      </c>
      <c r="K22" s="689">
        <f t="shared" si="0"/>
        <v>-0.2</v>
      </c>
      <c r="L22" s="695"/>
      <c r="M22" s="683"/>
    </row>
    <row r="23" spans="1:16" s="682" customFormat="1" ht="30">
      <c r="A23" s="678" t="s">
        <v>337</v>
      </c>
      <c r="B23" s="679">
        <v>112</v>
      </c>
      <c r="C23" s="663">
        <v>214</v>
      </c>
      <c r="D23" s="680"/>
      <c r="E23" s="680"/>
      <c r="F23" s="680"/>
      <c r="G23" s="689" t="e">
        <f t="shared" si="1"/>
        <v>#DIV/0!</v>
      </c>
      <c r="H23" s="680"/>
      <c r="I23" s="681">
        <f>'КВР 100'!G53</f>
        <v>500000</v>
      </c>
      <c r="J23" s="680">
        <f>I23-E23</f>
        <v>500000</v>
      </c>
      <c r="K23" s="689" t="e">
        <f t="shared" si="0"/>
        <v>#DIV/0!</v>
      </c>
      <c r="L23" s="695"/>
      <c r="M23" s="683"/>
    </row>
    <row r="24" spans="1:16" s="682" customFormat="1">
      <c r="A24" s="678" t="s">
        <v>301</v>
      </c>
      <c r="B24" s="679">
        <v>112</v>
      </c>
      <c r="C24" s="663">
        <v>226</v>
      </c>
      <c r="D24" s="680">
        <v>30200</v>
      </c>
      <c r="E24" s="680">
        <v>30200</v>
      </c>
      <c r="F24" s="680">
        <v>0</v>
      </c>
      <c r="G24" s="689">
        <f t="shared" si="1"/>
        <v>0</v>
      </c>
      <c r="H24" s="680"/>
      <c r="I24" s="681">
        <f>'КВР 100'!G33</f>
        <v>41205</v>
      </c>
      <c r="J24" s="680">
        <f>I24-E24</f>
        <v>11005</v>
      </c>
      <c r="K24" s="689">
        <f t="shared" si="0"/>
        <v>0.36399999999999999</v>
      </c>
      <c r="L24" s="695"/>
      <c r="M24" s="683"/>
    </row>
    <row r="25" spans="1:16" s="686" customFormat="1" ht="47.25" customHeight="1">
      <c r="A25" s="657" t="s">
        <v>303</v>
      </c>
      <c r="B25" s="658" t="s">
        <v>304</v>
      </c>
      <c r="C25" s="659"/>
      <c r="D25" s="660">
        <f>D26</f>
        <v>1391953</v>
      </c>
      <c r="E25" s="660">
        <f>E26</f>
        <v>1473645</v>
      </c>
      <c r="F25" s="660">
        <f>F26</f>
        <v>984029</v>
      </c>
      <c r="G25" s="661">
        <f t="shared" si="1"/>
        <v>0.66800000000000004</v>
      </c>
      <c r="H25" s="660">
        <f>H26</f>
        <v>0</v>
      </c>
      <c r="I25" s="662">
        <f>I26</f>
        <v>1692741.44</v>
      </c>
      <c r="J25" s="660">
        <f>J26</f>
        <v>219096</v>
      </c>
      <c r="K25" s="661">
        <f t="shared" si="0"/>
        <v>0.14899999999999999</v>
      </c>
      <c r="L25" s="695"/>
      <c r="M25" s="687"/>
    </row>
    <row r="26" spans="1:16" s="682" customFormat="1">
      <c r="A26" s="678" t="s">
        <v>305</v>
      </c>
      <c r="B26" s="679" t="s">
        <v>304</v>
      </c>
      <c r="C26" s="663">
        <v>213</v>
      </c>
      <c r="D26" s="680">
        <v>1391953</v>
      </c>
      <c r="E26" s="680">
        <v>1473645</v>
      </c>
      <c r="F26" s="680">
        <v>984029</v>
      </c>
      <c r="G26" s="689">
        <f t="shared" si="1"/>
        <v>0.66800000000000004</v>
      </c>
      <c r="H26" s="680"/>
      <c r="I26" s="681">
        <f>'КВР 100'!G9</f>
        <v>1692741.44</v>
      </c>
      <c r="J26" s="680">
        <f>I26-E26</f>
        <v>219096</v>
      </c>
      <c r="K26" s="689">
        <f t="shared" si="0"/>
        <v>0.14899999999999999</v>
      </c>
      <c r="L26" s="695"/>
      <c r="M26" s="683"/>
    </row>
    <row r="27" spans="1:16" s="684" customFormat="1" ht="28.5">
      <c r="A27" s="672" t="s">
        <v>306</v>
      </c>
      <c r="B27" s="673" t="s">
        <v>307</v>
      </c>
      <c r="C27" s="674"/>
      <c r="D27" s="675">
        <f>D28+D34</f>
        <v>1187403</v>
      </c>
      <c r="E27" s="675">
        <f>E28+E34</f>
        <v>1187403</v>
      </c>
      <c r="F27" s="675">
        <f>F28+F34</f>
        <v>1104448</v>
      </c>
      <c r="G27" s="676">
        <f t="shared" si="1"/>
        <v>0.93</v>
      </c>
      <c r="H27" s="675">
        <f>H28+H34</f>
        <v>0</v>
      </c>
      <c r="I27" s="677">
        <f>I28+I34</f>
        <v>1443805.68</v>
      </c>
      <c r="J27" s="675">
        <f>J28+J34</f>
        <v>256403</v>
      </c>
      <c r="K27" s="676">
        <f t="shared" si="0"/>
        <v>0.216</v>
      </c>
      <c r="L27" s="695"/>
      <c r="M27" s="685"/>
    </row>
    <row r="28" spans="1:16" s="686" customFormat="1" ht="31.5" customHeight="1">
      <c r="A28" s="657" t="s">
        <v>308</v>
      </c>
      <c r="B28" s="658" t="s">
        <v>309</v>
      </c>
      <c r="C28" s="659"/>
      <c r="D28" s="660">
        <f>SUM(D29:D33)</f>
        <v>778780</v>
      </c>
      <c r="E28" s="660">
        <f>SUM(E29:E33)</f>
        <v>778780</v>
      </c>
      <c r="F28" s="660">
        <f>SUM(F29:F33)</f>
        <v>778201</v>
      </c>
      <c r="G28" s="661">
        <f t="shared" si="1"/>
        <v>0.999</v>
      </c>
      <c r="H28" s="660">
        <f>SUM(H29:H33)</f>
        <v>0</v>
      </c>
      <c r="I28" s="662">
        <f>SUM(I29:I33)</f>
        <v>954385</v>
      </c>
      <c r="J28" s="660">
        <f>SUM(J29:J33)</f>
        <v>175605</v>
      </c>
      <c r="K28" s="661">
        <f t="shared" si="0"/>
        <v>0.22500000000000001</v>
      </c>
      <c r="L28" s="695"/>
      <c r="M28" s="687"/>
    </row>
    <row r="29" spans="1:16" s="682" customFormat="1">
      <c r="A29" s="678" t="s">
        <v>301</v>
      </c>
      <c r="B29" s="679" t="s">
        <v>309</v>
      </c>
      <c r="C29" s="663">
        <v>226</v>
      </c>
      <c r="D29" s="680">
        <v>87980</v>
      </c>
      <c r="E29" s="680">
        <v>87980</v>
      </c>
      <c r="F29" s="680">
        <v>87401</v>
      </c>
      <c r="G29" s="665">
        <f t="shared" si="1"/>
        <v>0.99299999999999999</v>
      </c>
      <c r="H29" s="664"/>
      <c r="I29" s="681">
        <f>'КВР 200'!G45</f>
        <v>367585</v>
      </c>
      <c r="J29" s="680">
        <f t="shared" ref="J29:J33" si="2">I29-E29</f>
        <v>279605</v>
      </c>
      <c r="K29" s="665">
        <f t="shared" si="0"/>
        <v>3.1779999999999999</v>
      </c>
      <c r="L29" s="695"/>
      <c r="M29" s="683"/>
    </row>
    <row r="30" spans="1:16" s="682" customFormat="1">
      <c r="A30" s="678" t="s">
        <v>269</v>
      </c>
      <c r="B30" s="679" t="s">
        <v>309</v>
      </c>
      <c r="C30" s="663">
        <v>310</v>
      </c>
      <c r="D30" s="680">
        <v>647500</v>
      </c>
      <c r="E30" s="680">
        <v>580480</v>
      </c>
      <c r="F30" s="680">
        <v>580480</v>
      </c>
      <c r="G30" s="665">
        <f t="shared" si="1"/>
        <v>1</v>
      </c>
      <c r="H30" s="664"/>
      <c r="I30" s="681">
        <f>'КВР 200'!G58</f>
        <v>543500</v>
      </c>
      <c r="J30" s="680">
        <f t="shared" si="2"/>
        <v>-36980</v>
      </c>
      <c r="K30" s="665">
        <f t="shared" si="0"/>
        <v>-6.4000000000000001E-2</v>
      </c>
      <c r="L30" s="695"/>
      <c r="M30" s="683"/>
    </row>
    <row r="31" spans="1:16" s="682" customFormat="1" ht="30">
      <c r="A31" s="678" t="s">
        <v>338</v>
      </c>
      <c r="B31" s="679" t="s">
        <v>309</v>
      </c>
      <c r="C31" s="663">
        <v>346</v>
      </c>
      <c r="D31" s="680">
        <v>43300</v>
      </c>
      <c r="E31" s="680">
        <v>110320</v>
      </c>
      <c r="F31" s="680">
        <v>110320</v>
      </c>
      <c r="G31" s="665">
        <f t="shared" si="1"/>
        <v>1</v>
      </c>
      <c r="H31" s="664"/>
      <c r="I31" s="681">
        <f>'КВР 200'!G67</f>
        <v>43300</v>
      </c>
      <c r="J31" s="680">
        <f>I31-E31</f>
        <v>-67020</v>
      </c>
      <c r="K31" s="665">
        <f>I31/E31-100%</f>
        <v>-0.60799999999999998</v>
      </c>
      <c r="L31" s="695"/>
      <c r="M31" s="683"/>
    </row>
    <row r="32" spans="1:16" ht="0.75" customHeight="1">
      <c r="A32" s="311" t="s">
        <v>339</v>
      </c>
      <c r="B32" s="312" t="s">
        <v>309</v>
      </c>
      <c r="C32" s="308">
        <v>352</v>
      </c>
      <c r="D32" s="309"/>
      <c r="E32" s="309"/>
      <c r="F32" s="309"/>
      <c r="G32" s="310" t="e">
        <f t="shared" si="1"/>
        <v>#DIV/0!</v>
      </c>
      <c r="H32" s="309"/>
      <c r="I32" s="656">
        <f>'[1]КВР 200'!G50</f>
        <v>0</v>
      </c>
      <c r="J32" s="313">
        <f>I32-E32</f>
        <v>0</v>
      </c>
      <c r="K32" s="310" t="e">
        <f>I32/E32-100%</f>
        <v>#DIV/0!</v>
      </c>
      <c r="L32" s="695"/>
    </row>
    <row r="33" spans="1:13" ht="45" hidden="1">
      <c r="A33" s="311" t="s">
        <v>340</v>
      </c>
      <c r="B33" s="312" t="s">
        <v>309</v>
      </c>
      <c r="C33" s="308">
        <v>353</v>
      </c>
      <c r="D33" s="309"/>
      <c r="E33" s="309"/>
      <c r="F33" s="309"/>
      <c r="G33" s="310" t="e">
        <f t="shared" si="1"/>
        <v>#DIV/0!</v>
      </c>
      <c r="H33" s="309"/>
      <c r="I33" s="656">
        <f>'[1]КВР 200'!G56</f>
        <v>0</v>
      </c>
      <c r="J33" s="313">
        <f t="shared" si="2"/>
        <v>0</v>
      </c>
      <c r="K33" s="310" t="e">
        <f t="shared" si="0"/>
        <v>#DIV/0!</v>
      </c>
      <c r="L33" s="695"/>
    </row>
    <row r="34" spans="1:13" s="686" customFormat="1">
      <c r="A34" s="657" t="s">
        <v>310</v>
      </c>
      <c r="B34" s="658" t="s">
        <v>311</v>
      </c>
      <c r="C34" s="659"/>
      <c r="D34" s="660">
        <f>SUM(D35:D36)</f>
        <v>408623</v>
      </c>
      <c r="E34" s="660">
        <f>SUM(E35:E36)</f>
        <v>408623</v>
      </c>
      <c r="F34" s="660">
        <f>SUM(F35:F36)</f>
        <v>326247</v>
      </c>
      <c r="G34" s="661">
        <f t="shared" si="1"/>
        <v>0.79800000000000004</v>
      </c>
      <c r="H34" s="660">
        <f>SUM(H35:H36)</f>
        <v>0</v>
      </c>
      <c r="I34" s="662">
        <f>SUM(I35:I36)</f>
        <v>489420.68</v>
      </c>
      <c r="J34" s="660">
        <f>SUM(J35:J36)</f>
        <v>80798</v>
      </c>
      <c r="K34" s="661">
        <f t="shared" si="0"/>
        <v>0.19800000000000001</v>
      </c>
      <c r="M34" s="687"/>
    </row>
    <row r="35" spans="1:13" s="682" customFormat="1">
      <c r="A35" s="678" t="s">
        <v>143</v>
      </c>
      <c r="B35" s="679" t="s">
        <v>311</v>
      </c>
      <c r="C35" s="663">
        <v>221</v>
      </c>
      <c r="D35" s="680">
        <v>163163</v>
      </c>
      <c r="E35" s="680">
        <v>163163</v>
      </c>
      <c r="F35" s="680">
        <v>80787</v>
      </c>
      <c r="G35" s="689">
        <f t="shared" si="1"/>
        <v>0.495</v>
      </c>
      <c r="H35" s="680"/>
      <c r="I35" s="681">
        <f>'КВР 200'!G98</f>
        <v>198420.68</v>
      </c>
      <c r="J35" s="680">
        <f t="shared" ref="J35:J36" si="3">I35-E35</f>
        <v>35258</v>
      </c>
      <c r="K35" s="689">
        <f t="shared" si="0"/>
        <v>0.216</v>
      </c>
      <c r="M35" s="683"/>
    </row>
    <row r="36" spans="1:13" s="682" customFormat="1">
      <c r="A36" s="678" t="s">
        <v>269</v>
      </c>
      <c r="B36" s="679" t="s">
        <v>311</v>
      </c>
      <c r="C36" s="663">
        <v>310</v>
      </c>
      <c r="D36" s="680">
        <v>245460</v>
      </c>
      <c r="E36" s="680">
        <v>245460</v>
      </c>
      <c r="F36" s="680">
        <v>245460</v>
      </c>
      <c r="G36" s="689">
        <f t="shared" si="1"/>
        <v>1</v>
      </c>
      <c r="H36" s="680"/>
      <c r="I36" s="681">
        <f>'КВР 200'!G227</f>
        <v>291000</v>
      </c>
      <c r="J36" s="680">
        <f t="shared" si="3"/>
        <v>45540</v>
      </c>
      <c r="K36" s="689">
        <f t="shared" si="0"/>
        <v>0.186</v>
      </c>
      <c r="M36" s="683"/>
    </row>
    <row r="37" spans="1:13" ht="56.25" customHeight="1">
      <c r="I37" s="314"/>
    </row>
    <row r="38" spans="1:13" ht="18.75">
      <c r="A38" s="315" t="s">
        <v>154</v>
      </c>
      <c r="B38" s="315"/>
      <c r="C38" s="316" t="s">
        <v>494</v>
      </c>
      <c r="D38" s="317" t="s">
        <v>454</v>
      </c>
      <c r="E38" s="318"/>
    </row>
  </sheetData>
  <sheetProtection formatCells="0" formatRows="0" insertRows="0" deleteRows="0" pivotTables="0"/>
  <mergeCells count="10">
    <mergeCell ref="G4:K4"/>
    <mergeCell ref="A9:K9"/>
    <mergeCell ref="A11:K11"/>
    <mergeCell ref="A12:K12"/>
    <mergeCell ref="J13:K13"/>
    <mergeCell ref="A14:A15"/>
    <mergeCell ref="B14:B15"/>
    <mergeCell ref="C14:C15"/>
    <mergeCell ref="D14:H14"/>
    <mergeCell ref="I14:K14"/>
  </mergeCells>
  <printOptions horizontalCentered="1"/>
  <pageMargins left="0.78740157480314965" right="0.59055118110236227" top="0.39370078740157483" bottom="0.55118110236220474" header="0.27559055118110237" footer="0.27559055118110237"/>
  <pageSetup paperSize="9" scale="70" fitToHeight="2" orientation="landscape" r:id="rId1"/>
  <headerFooter alignWithMargins="0">
    <oddHeader>&amp;R&amp;"Times New Roman,обычный"&amp;8СР</oddHeader>
  </headerFooter>
  <colBreaks count="1" manualBreakCount="1">
    <brk id="13" max="71" man="1"/>
  </colBreaks>
</worksheet>
</file>

<file path=xl/worksheets/sheet3.xml><?xml version="1.0" encoding="utf-8"?>
<worksheet xmlns="http://schemas.openxmlformats.org/spreadsheetml/2006/main" xmlns:r="http://schemas.openxmlformats.org/officeDocument/2006/relationships">
  <sheetPr>
    <tabColor rgb="FFFF0000"/>
  </sheetPr>
  <dimension ref="A1:E49"/>
  <sheetViews>
    <sheetView view="pageBreakPreview" topLeftCell="A22" zoomScale="80" zoomScaleSheetLayoutView="80" workbookViewId="0">
      <selection activeCell="D47" sqref="D47"/>
    </sheetView>
  </sheetViews>
  <sheetFormatPr defaultRowHeight="15.75"/>
  <cols>
    <col min="1" max="1" width="6.7109375" style="54" customWidth="1"/>
    <col min="2" max="2" width="40.5703125" style="54" customWidth="1"/>
    <col min="3" max="3" width="18.140625" style="54" customWidth="1"/>
    <col min="4" max="4" width="34.42578125" style="54" customWidth="1"/>
    <col min="5" max="252" width="9.140625" style="54"/>
    <col min="253" max="253" width="7.28515625" style="54" bestFit="1" customWidth="1"/>
    <col min="254" max="254" width="43.85546875" style="54" customWidth="1"/>
    <col min="255" max="255" width="16.5703125" style="54" customWidth="1"/>
    <col min="256" max="256" width="16.7109375" style="54" customWidth="1"/>
    <col min="257" max="257" width="17" style="54" customWidth="1"/>
    <col min="258" max="508" width="9.140625" style="54"/>
    <col min="509" max="509" width="7.28515625" style="54" bestFit="1" customWidth="1"/>
    <col min="510" max="510" width="43.85546875" style="54" customWidth="1"/>
    <col min="511" max="511" width="16.5703125" style="54" customWidth="1"/>
    <col min="512" max="512" width="16.7109375" style="54" customWidth="1"/>
    <col min="513" max="513" width="17" style="54" customWidth="1"/>
    <col min="514" max="764" width="9.140625" style="54"/>
    <col min="765" max="765" width="7.28515625" style="54" bestFit="1" customWidth="1"/>
    <col min="766" max="766" width="43.85546875" style="54" customWidth="1"/>
    <col min="767" max="767" width="16.5703125" style="54" customWidth="1"/>
    <col min="768" max="768" width="16.7109375" style="54" customWidth="1"/>
    <col min="769" max="769" width="17" style="54" customWidth="1"/>
    <col min="770" max="1020" width="9.140625" style="54"/>
    <col min="1021" max="1021" width="7.28515625" style="54" bestFit="1" customWidth="1"/>
    <col min="1022" max="1022" width="43.85546875" style="54" customWidth="1"/>
    <col min="1023" max="1023" width="16.5703125" style="54" customWidth="1"/>
    <col min="1024" max="1024" width="16.7109375" style="54" customWidth="1"/>
    <col min="1025" max="1025" width="17" style="54" customWidth="1"/>
    <col min="1026" max="1276" width="9.140625" style="54"/>
    <col min="1277" max="1277" width="7.28515625" style="54" bestFit="1" customWidth="1"/>
    <col min="1278" max="1278" width="43.85546875" style="54" customWidth="1"/>
    <col min="1279" max="1279" width="16.5703125" style="54" customWidth="1"/>
    <col min="1280" max="1280" width="16.7109375" style="54" customWidth="1"/>
    <col min="1281" max="1281" width="17" style="54" customWidth="1"/>
    <col min="1282" max="1532" width="9.140625" style="54"/>
    <col min="1533" max="1533" width="7.28515625" style="54" bestFit="1" customWidth="1"/>
    <col min="1534" max="1534" width="43.85546875" style="54" customWidth="1"/>
    <col min="1535" max="1535" width="16.5703125" style="54" customWidth="1"/>
    <col min="1536" max="1536" width="16.7109375" style="54" customWidth="1"/>
    <col min="1537" max="1537" width="17" style="54" customWidth="1"/>
    <col min="1538" max="1788" width="9.140625" style="54"/>
    <col min="1789" max="1789" width="7.28515625" style="54" bestFit="1" customWidth="1"/>
    <col min="1790" max="1790" width="43.85546875" style="54" customWidth="1"/>
    <col min="1791" max="1791" width="16.5703125" style="54" customWidth="1"/>
    <col min="1792" max="1792" width="16.7109375" style="54" customWidth="1"/>
    <col min="1793" max="1793" width="17" style="54" customWidth="1"/>
    <col min="1794" max="2044" width="9.140625" style="54"/>
    <col min="2045" max="2045" width="7.28515625" style="54" bestFit="1" customWidth="1"/>
    <col min="2046" max="2046" width="43.85546875" style="54" customWidth="1"/>
    <col min="2047" max="2047" width="16.5703125" style="54" customWidth="1"/>
    <col min="2048" max="2048" width="16.7109375" style="54" customWidth="1"/>
    <col min="2049" max="2049" width="17" style="54" customWidth="1"/>
    <col min="2050" max="2300" width="9.140625" style="54"/>
    <col min="2301" max="2301" width="7.28515625" style="54" bestFit="1" customWidth="1"/>
    <col min="2302" max="2302" width="43.85546875" style="54" customWidth="1"/>
    <col min="2303" max="2303" width="16.5703125" style="54" customWidth="1"/>
    <col min="2304" max="2304" width="16.7109375" style="54" customWidth="1"/>
    <col min="2305" max="2305" width="17" style="54" customWidth="1"/>
    <col min="2306" max="2556" width="9.140625" style="54"/>
    <col min="2557" max="2557" width="7.28515625" style="54" bestFit="1" customWidth="1"/>
    <col min="2558" max="2558" width="43.85546875" style="54" customWidth="1"/>
    <col min="2559" max="2559" width="16.5703125" style="54" customWidth="1"/>
    <col min="2560" max="2560" width="16.7109375" style="54" customWidth="1"/>
    <col min="2561" max="2561" width="17" style="54" customWidth="1"/>
    <col min="2562" max="2812" width="9.140625" style="54"/>
    <col min="2813" max="2813" width="7.28515625" style="54" bestFit="1" customWidth="1"/>
    <col min="2814" max="2814" width="43.85546875" style="54" customWidth="1"/>
    <col min="2815" max="2815" width="16.5703125" style="54" customWidth="1"/>
    <col min="2816" max="2816" width="16.7109375" style="54" customWidth="1"/>
    <col min="2817" max="2817" width="17" style="54" customWidth="1"/>
    <col min="2818" max="3068" width="9.140625" style="54"/>
    <col min="3069" max="3069" width="7.28515625" style="54" bestFit="1" customWidth="1"/>
    <col min="3070" max="3070" width="43.85546875" style="54" customWidth="1"/>
    <col min="3071" max="3071" width="16.5703125" style="54" customWidth="1"/>
    <col min="3072" max="3072" width="16.7109375" style="54" customWidth="1"/>
    <col min="3073" max="3073" width="17" style="54" customWidth="1"/>
    <col min="3074" max="3324" width="9.140625" style="54"/>
    <col min="3325" max="3325" width="7.28515625" style="54" bestFit="1" customWidth="1"/>
    <col min="3326" max="3326" width="43.85546875" style="54" customWidth="1"/>
    <col min="3327" max="3327" width="16.5703125" style="54" customWidth="1"/>
    <col min="3328" max="3328" width="16.7109375" style="54" customWidth="1"/>
    <col min="3329" max="3329" width="17" style="54" customWidth="1"/>
    <col min="3330" max="3580" width="9.140625" style="54"/>
    <col min="3581" max="3581" width="7.28515625" style="54" bestFit="1" customWidth="1"/>
    <col min="3582" max="3582" width="43.85546875" style="54" customWidth="1"/>
    <col min="3583" max="3583" width="16.5703125" style="54" customWidth="1"/>
    <col min="3584" max="3584" width="16.7109375" style="54" customWidth="1"/>
    <col min="3585" max="3585" width="17" style="54" customWidth="1"/>
    <col min="3586" max="3836" width="9.140625" style="54"/>
    <col min="3837" max="3837" width="7.28515625" style="54" bestFit="1" customWidth="1"/>
    <col min="3838" max="3838" width="43.85546875" style="54" customWidth="1"/>
    <col min="3839" max="3839" width="16.5703125" style="54" customWidth="1"/>
    <col min="3840" max="3840" width="16.7109375" style="54" customWidth="1"/>
    <col min="3841" max="3841" width="17" style="54" customWidth="1"/>
    <col min="3842" max="4092" width="9.140625" style="54"/>
    <col min="4093" max="4093" width="7.28515625" style="54" bestFit="1" customWidth="1"/>
    <col min="4094" max="4094" width="43.85546875" style="54" customWidth="1"/>
    <col min="4095" max="4095" width="16.5703125" style="54" customWidth="1"/>
    <col min="4096" max="4096" width="16.7109375" style="54" customWidth="1"/>
    <col min="4097" max="4097" width="17" style="54" customWidth="1"/>
    <col min="4098" max="4348" width="9.140625" style="54"/>
    <col min="4349" max="4349" width="7.28515625" style="54" bestFit="1" customWidth="1"/>
    <col min="4350" max="4350" width="43.85546875" style="54" customWidth="1"/>
    <col min="4351" max="4351" width="16.5703125" style="54" customWidth="1"/>
    <col min="4352" max="4352" width="16.7109375" style="54" customWidth="1"/>
    <col min="4353" max="4353" width="17" style="54" customWidth="1"/>
    <col min="4354" max="4604" width="9.140625" style="54"/>
    <col min="4605" max="4605" width="7.28515625" style="54" bestFit="1" customWidth="1"/>
    <col min="4606" max="4606" width="43.85546875" style="54" customWidth="1"/>
    <col min="4607" max="4607" width="16.5703125" style="54" customWidth="1"/>
    <col min="4608" max="4608" width="16.7109375" style="54" customWidth="1"/>
    <col min="4609" max="4609" width="17" style="54" customWidth="1"/>
    <col min="4610" max="4860" width="9.140625" style="54"/>
    <col min="4861" max="4861" width="7.28515625" style="54" bestFit="1" customWidth="1"/>
    <col min="4862" max="4862" width="43.85546875" style="54" customWidth="1"/>
    <col min="4863" max="4863" width="16.5703125" style="54" customWidth="1"/>
    <col min="4864" max="4864" width="16.7109375" style="54" customWidth="1"/>
    <col min="4865" max="4865" width="17" style="54" customWidth="1"/>
    <col min="4866" max="5116" width="9.140625" style="54"/>
    <col min="5117" max="5117" width="7.28515625" style="54" bestFit="1" customWidth="1"/>
    <col min="5118" max="5118" width="43.85546875" style="54" customWidth="1"/>
    <col min="5119" max="5119" width="16.5703125" style="54" customWidth="1"/>
    <col min="5120" max="5120" width="16.7109375" style="54" customWidth="1"/>
    <col min="5121" max="5121" width="17" style="54" customWidth="1"/>
    <col min="5122" max="5372" width="9.140625" style="54"/>
    <col min="5373" max="5373" width="7.28515625" style="54" bestFit="1" customWidth="1"/>
    <col min="5374" max="5374" width="43.85546875" style="54" customWidth="1"/>
    <col min="5375" max="5375" width="16.5703125" style="54" customWidth="1"/>
    <col min="5376" max="5376" width="16.7109375" style="54" customWidth="1"/>
    <col min="5377" max="5377" width="17" style="54" customWidth="1"/>
    <col min="5378" max="5628" width="9.140625" style="54"/>
    <col min="5629" max="5629" width="7.28515625" style="54" bestFit="1" customWidth="1"/>
    <col min="5630" max="5630" width="43.85546875" style="54" customWidth="1"/>
    <col min="5631" max="5631" width="16.5703125" style="54" customWidth="1"/>
    <col min="5632" max="5632" width="16.7109375" style="54" customWidth="1"/>
    <col min="5633" max="5633" width="17" style="54" customWidth="1"/>
    <col min="5634" max="5884" width="9.140625" style="54"/>
    <col min="5885" max="5885" width="7.28515625" style="54" bestFit="1" customWidth="1"/>
    <col min="5886" max="5886" width="43.85546875" style="54" customWidth="1"/>
    <col min="5887" max="5887" width="16.5703125" style="54" customWidth="1"/>
    <col min="5888" max="5888" width="16.7109375" style="54" customWidth="1"/>
    <col min="5889" max="5889" width="17" style="54" customWidth="1"/>
    <col min="5890" max="6140" width="9.140625" style="54"/>
    <col min="6141" max="6141" width="7.28515625" style="54" bestFit="1" customWidth="1"/>
    <col min="6142" max="6142" width="43.85546875" style="54" customWidth="1"/>
    <col min="6143" max="6143" width="16.5703125" style="54" customWidth="1"/>
    <col min="6144" max="6144" width="16.7109375" style="54" customWidth="1"/>
    <col min="6145" max="6145" width="17" style="54" customWidth="1"/>
    <col min="6146" max="6396" width="9.140625" style="54"/>
    <col min="6397" max="6397" width="7.28515625" style="54" bestFit="1" customWidth="1"/>
    <col min="6398" max="6398" width="43.85546875" style="54" customWidth="1"/>
    <col min="6399" max="6399" width="16.5703125" style="54" customWidth="1"/>
    <col min="6400" max="6400" width="16.7109375" style="54" customWidth="1"/>
    <col min="6401" max="6401" width="17" style="54" customWidth="1"/>
    <col min="6402" max="6652" width="9.140625" style="54"/>
    <col min="6653" max="6653" width="7.28515625" style="54" bestFit="1" customWidth="1"/>
    <col min="6654" max="6654" width="43.85546875" style="54" customWidth="1"/>
    <col min="6655" max="6655" width="16.5703125" style="54" customWidth="1"/>
    <col min="6656" max="6656" width="16.7109375" style="54" customWidth="1"/>
    <col min="6657" max="6657" width="17" style="54" customWidth="1"/>
    <col min="6658" max="6908" width="9.140625" style="54"/>
    <col min="6909" max="6909" width="7.28515625" style="54" bestFit="1" customWidth="1"/>
    <col min="6910" max="6910" width="43.85546875" style="54" customWidth="1"/>
    <col min="6911" max="6911" width="16.5703125" style="54" customWidth="1"/>
    <col min="6912" max="6912" width="16.7109375" style="54" customWidth="1"/>
    <col min="6913" max="6913" width="17" style="54" customWidth="1"/>
    <col min="6914" max="7164" width="9.140625" style="54"/>
    <col min="7165" max="7165" width="7.28515625" style="54" bestFit="1" customWidth="1"/>
    <col min="7166" max="7166" width="43.85546875" style="54" customWidth="1"/>
    <col min="7167" max="7167" width="16.5703125" style="54" customWidth="1"/>
    <col min="7168" max="7168" width="16.7109375" style="54" customWidth="1"/>
    <col min="7169" max="7169" width="17" style="54" customWidth="1"/>
    <col min="7170" max="7420" width="9.140625" style="54"/>
    <col min="7421" max="7421" width="7.28515625" style="54" bestFit="1" customWidth="1"/>
    <col min="7422" max="7422" width="43.85546875" style="54" customWidth="1"/>
    <col min="7423" max="7423" width="16.5703125" style="54" customWidth="1"/>
    <col min="7424" max="7424" width="16.7109375" style="54" customWidth="1"/>
    <col min="7425" max="7425" width="17" style="54" customWidth="1"/>
    <col min="7426" max="7676" width="9.140625" style="54"/>
    <col min="7677" max="7677" width="7.28515625" style="54" bestFit="1" customWidth="1"/>
    <col min="7678" max="7678" width="43.85546875" style="54" customWidth="1"/>
    <col min="7679" max="7679" width="16.5703125" style="54" customWidth="1"/>
    <col min="7680" max="7680" width="16.7109375" style="54" customWidth="1"/>
    <col min="7681" max="7681" width="17" style="54" customWidth="1"/>
    <col min="7682" max="7932" width="9.140625" style="54"/>
    <col min="7933" max="7933" width="7.28515625" style="54" bestFit="1" customWidth="1"/>
    <col min="7934" max="7934" width="43.85546875" style="54" customWidth="1"/>
    <col min="7935" max="7935" width="16.5703125" style="54" customWidth="1"/>
    <col min="7936" max="7936" width="16.7109375" style="54" customWidth="1"/>
    <col min="7937" max="7937" width="17" style="54" customWidth="1"/>
    <col min="7938" max="8188" width="9.140625" style="54"/>
    <col min="8189" max="8189" width="7.28515625" style="54" bestFit="1" customWidth="1"/>
    <col min="8190" max="8190" width="43.85546875" style="54" customWidth="1"/>
    <col min="8191" max="8191" width="16.5703125" style="54" customWidth="1"/>
    <col min="8192" max="8192" width="16.7109375" style="54" customWidth="1"/>
    <col min="8193" max="8193" width="17" style="54" customWidth="1"/>
    <col min="8194" max="8444" width="9.140625" style="54"/>
    <col min="8445" max="8445" width="7.28515625" style="54" bestFit="1" customWidth="1"/>
    <col min="8446" max="8446" width="43.85546875" style="54" customWidth="1"/>
    <col min="8447" max="8447" width="16.5703125" style="54" customWidth="1"/>
    <col min="8448" max="8448" width="16.7109375" style="54" customWidth="1"/>
    <col min="8449" max="8449" width="17" style="54" customWidth="1"/>
    <col min="8450" max="8700" width="9.140625" style="54"/>
    <col min="8701" max="8701" width="7.28515625" style="54" bestFit="1" customWidth="1"/>
    <col min="8702" max="8702" width="43.85546875" style="54" customWidth="1"/>
    <col min="8703" max="8703" width="16.5703125" style="54" customWidth="1"/>
    <col min="8704" max="8704" width="16.7109375" style="54" customWidth="1"/>
    <col min="8705" max="8705" width="17" style="54" customWidth="1"/>
    <col min="8706" max="8956" width="9.140625" style="54"/>
    <col min="8957" max="8957" width="7.28515625" style="54" bestFit="1" customWidth="1"/>
    <col min="8958" max="8958" width="43.85546875" style="54" customWidth="1"/>
    <col min="8959" max="8959" width="16.5703125" style="54" customWidth="1"/>
    <col min="8960" max="8960" width="16.7109375" style="54" customWidth="1"/>
    <col min="8961" max="8961" width="17" style="54" customWidth="1"/>
    <col min="8962" max="9212" width="9.140625" style="54"/>
    <col min="9213" max="9213" width="7.28515625" style="54" bestFit="1" customWidth="1"/>
    <col min="9214" max="9214" width="43.85546875" style="54" customWidth="1"/>
    <col min="9215" max="9215" width="16.5703125" style="54" customWidth="1"/>
    <col min="9216" max="9216" width="16.7109375" style="54" customWidth="1"/>
    <col min="9217" max="9217" width="17" style="54" customWidth="1"/>
    <col min="9218" max="9468" width="9.140625" style="54"/>
    <col min="9469" max="9469" width="7.28515625" style="54" bestFit="1" customWidth="1"/>
    <col min="9470" max="9470" width="43.85546875" style="54" customWidth="1"/>
    <col min="9471" max="9471" width="16.5703125" style="54" customWidth="1"/>
    <col min="9472" max="9472" width="16.7109375" style="54" customWidth="1"/>
    <col min="9473" max="9473" width="17" style="54" customWidth="1"/>
    <col min="9474" max="9724" width="9.140625" style="54"/>
    <col min="9725" max="9725" width="7.28515625" style="54" bestFit="1" customWidth="1"/>
    <col min="9726" max="9726" width="43.85546875" style="54" customWidth="1"/>
    <col min="9727" max="9727" width="16.5703125" style="54" customWidth="1"/>
    <col min="9728" max="9728" width="16.7109375" style="54" customWidth="1"/>
    <col min="9729" max="9729" width="17" style="54" customWidth="1"/>
    <col min="9730" max="9980" width="9.140625" style="54"/>
    <col min="9981" max="9981" width="7.28515625" style="54" bestFit="1" customWidth="1"/>
    <col min="9982" max="9982" width="43.85546875" style="54" customWidth="1"/>
    <col min="9983" max="9983" width="16.5703125" style="54" customWidth="1"/>
    <col min="9984" max="9984" width="16.7109375" style="54" customWidth="1"/>
    <col min="9985" max="9985" width="17" style="54" customWidth="1"/>
    <col min="9986" max="10236" width="9.140625" style="54"/>
    <col min="10237" max="10237" width="7.28515625" style="54" bestFit="1" customWidth="1"/>
    <col min="10238" max="10238" width="43.85546875" style="54" customWidth="1"/>
    <col min="10239" max="10239" width="16.5703125" style="54" customWidth="1"/>
    <col min="10240" max="10240" width="16.7109375" style="54" customWidth="1"/>
    <col min="10241" max="10241" width="17" style="54" customWidth="1"/>
    <col min="10242" max="10492" width="9.140625" style="54"/>
    <col min="10493" max="10493" width="7.28515625" style="54" bestFit="1" customWidth="1"/>
    <col min="10494" max="10494" width="43.85546875" style="54" customWidth="1"/>
    <col min="10495" max="10495" width="16.5703125" style="54" customWidth="1"/>
    <col min="10496" max="10496" width="16.7109375" style="54" customWidth="1"/>
    <col min="10497" max="10497" width="17" style="54" customWidth="1"/>
    <col min="10498" max="10748" width="9.140625" style="54"/>
    <col min="10749" max="10749" width="7.28515625" style="54" bestFit="1" customWidth="1"/>
    <col min="10750" max="10750" width="43.85546875" style="54" customWidth="1"/>
    <col min="10751" max="10751" width="16.5703125" style="54" customWidth="1"/>
    <col min="10752" max="10752" width="16.7109375" style="54" customWidth="1"/>
    <col min="10753" max="10753" width="17" style="54" customWidth="1"/>
    <col min="10754" max="11004" width="9.140625" style="54"/>
    <col min="11005" max="11005" width="7.28515625" style="54" bestFit="1" customWidth="1"/>
    <col min="11006" max="11006" width="43.85546875" style="54" customWidth="1"/>
    <col min="11007" max="11007" width="16.5703125" style="54" customWidth="1"/>
    <col min="11008" max="11008" width="16.7109375" style="54" customWidth="1"/>
    <col min="11009" max="11009" width="17" style="54" customWidth="1"/>
    <col min="11010" max="11260" width="9.140625" style="54"/>
    <col min="11261" max="11261" width="7.28515625" style="54" bestFit="1" customWidth="1"/>
    <col min="11262" max="11262" width="43.85546875" style="54" customWidth="1"/>
    <col min="11263" max="11263" width="16.5703125" style="54" customWidth="1"/>
    <col min="11264" max="11264" width="16.7109375" style="54" customWidth="1"/>
    <col min="11265" max="11265" width="17" style="54" customWidth="1"/>
    <col min="11266" max="11516" width="9.140625" style="54"/>
    <col min="11517" max="11517" width="7.28515625" style="54" bestFit="1" customWidth="1"/>
    <col min="11518" max="11518" width="43.85546875" style="54" customWidth="1"/>
    <col min="11519" max="11519" width="16.5703125" style="54" customWidth="1"/>
    <col min="11520" max="11520" width="16.7109375" style="54" customWidth="1"/>
    <col min="11521" max="11521" width="17" style="54" customWidth="1"/>
    <col min="11522" max="11772" width="9.140625" style="54"/>
    <col min="11773" max="11773" width="7.28515625" style="54" bestFit="1" customWidth="1"/>
    <col min="11774" max="11774" width="43.85546875" style="54" customWidth="1"/>
    <col min="11775" max="11775" width="16.5703125" style="54" customWidth="1"/>
    <col min="11776" max="11776" width="16.7109375" style="54" customWidth="1"/>
    <col min="11777" max="11777" width="17" style="54" customWidth="1"/>
    <col min="11778" max="12028" width="9.140625" style="54"/>
    <col min="12029" max="12029" width="7.28515625" style="54" bestFit="1" customWidth="1"/>
    <col min="12030" max="12030" width="43.85546875" style="54" customWidth="1"/>
    <col min="12031" max="12031" width="16.5703125" style="54" customWidth="1"/>
    <col min="12032" max="12032" width="16.7109375" style="54" customWidth="1"/>
    <col min="12033" max="12033" width="17" style="54" customWidth="1"/>
    <col min="12034" max="12284" width="9.140625" style="54"/>
    <col min="12285" max="12285" width="7.28515625" style="54" bestFit="1" customWidth="1"/>
    <col min="12286" max="12286" width="43.85546875" style="54" customWidth="1"/>
    <col min="12287" max="12287" width="16.5703125" style="54" customWidth="1"/>
    <col min="12288" max="12288" width="16.7109375" style="54" customWidth="1"/>
    <col min="12289" max="12289" width="17" style="54" customWidth="1"/>
    <col min="12290" max="12540" width="9.140625" style="54"/>
    <col min="12541" max="12541" width="7.28515625" style="54" bestFit="1" customWidth="1"/>
    <col min="12542" max="12542" width="43.85546875" style="54" customWidth="1"/>
    <col min="12543" max="12543" width="16.5703125" style="54" customWidth="1"/>
    <col min="12544" max="12544" width="16.7109375" style="54" customWidth="1"/>
    <col min="12545" max="12545" width="17" style="54" customWidth="1"/>
    <col min="12546" max="12796" width="9.140625" style="54"/>
    <col min="12797" max="12797" width="7.28515625" style="54" bestFit="1" customWidth="1"/>
    <col min="12798" max="12798" width="43.85546875" style="54" customWidth="1"/>
    <col min="12799" max="12799" width="16.5703125" style="54" customWidth="1"/>
    <col min="12800" max="12800" width="16.7109375" style="54" customWidth="1"/>
    <col min="12801" max="12801" width="17" style="54" customWidth="1"/>
    <col min="12802" max="13052" width="9.140625" style="54"/>
    <col min="13053" max="13053" width="7.28515625" style="54" bestFit="1" customWidth="1"/>
    <col min="13054" max="13054" width="43.85546875" style="54" customWidth="1"/>
    <col min="13055" max="13055" width="16.5703125" style="54" customWidth="1"/>
    <col min="13056" max="13056" width="16.7109375" style="54" customWidth="1"/>
    <col min="13057" max="13057" width="17" style="54" customWidth="1"/>
    <col min="13058" max="13308" width="9.140625" style="54"/>
    <col min="13309" max="13309" width="7.28515625" style="54" bestFit="1" customWidth="1"/>
    <col min="13310" max="13310" width="43.85546875" style="54" customWidth="1"/>
    <col min="13311" max="13311" width="16.5703125" style="54" customWidth="1"/>
    <col min="13312" max="13312" width="16.7109375" style="54" customWidth="1"/>
    <col min="13313" max="13313" width="17" style="54" customWidth="1"/>
    <col min="13314" max="13564" width="9.140625" style="54"/>
    <col min="13565" max="13565" width="7.28515625" style="54" bestFit="1" customWidth="1"/>
    <col min="13566" max="13566" width="43.85546875" style="54" customWidth="1"/>
    <col min="13567" max="13567" width="16.5703125" style="54" customWidth="1"/>
    <col min="13568" max="13568" width="16.7109375" style="54" customWidth="1"/>
    <col min="13569" max="13569" width="17" style="54" customWidth="1"/>
    <col min="13570" max="13820" width="9.140625" style="54"/>
    <col min="13821" max="13821" width="7.28515625" style="54" bestFit="1" customWidth="1"/>
    <col min="13822" max="13822" width="43.85546875" style="54" customWidth="1"/>
    <col min="13823" max="13823" width="16.5703125" style="54" customWidth="1"/>
    <col min="13824" max="13824" width="16.7109375" style="54" customWidth="1"/>
    <col min="13825" max="13825" width="17" style="54" customWidth="1"/>
    <col min="13826" max="14076" width="9.140625" style="54"/>
    <col min="14077" max="14077" width="7.28515625" style="54" bestFit="1" customWidth="1"/>
    <col min="14078" max="14078" width="43.85546875" style="54" customWidth="1"/>
    <col min="14079" max="14079" width="16.5703125" style="54" customWidth="1"/>
    <col min="14080" max="14080" width="16.7109375" style="54" customWidth="1"/>
    <col min="14081" max="14081" width="17" style="54" customWidth="1"/>
    <col min="14082" max="14332" width="9.140625" style="54"/>
    <col min="14333" max="14333" width="7.28515625" style="54" bestFit="1" customWidth="1"/>
    <col min="14334" max="14334" width="43.85546875" style="54" customWidth="1"/>
    <col min="14335" max="14335" width="16.5703125" style="54" customWidth="1"/>
    <col min="14336" max="14336" width="16.7109375" style="54" customWidth="1"/>
    <col min="14337" max="14337" width="17" style="54" customWidth="1"/>
    <col min="14338" max="14588" width="9.140625" style="54"/>
    <col min="14589" max="14589" width="7.28515625" style="54" bestFit="1" customWidth="1"/>
    <col min="14590" max="14590" width="43.85546875" style="54" customWidth="1"/>
    <col min="14591" max="14591" width="16.5703125" style="54" customWidth="1"/>
    <col min="14592" max="14592" width="16.7109375" style="54" customWidth="1"/>
    <col min="14593" max="14593" width="17" style="54" customWidth="1"/>
    <col min="14594" max="14844" width="9.140625" style="54"/>
    <col min="14845" max="14845" width="7.28515625" style="54" bestFit="1" customWidth="1"/>
    <col min="14846" max="14846" width="43.85546875" style="54" customWidth="1"/>
    <col min="14847" max="14847" width="16.5703125" style="54" customWidth="1"/>
    <col min="14848" max="14848" width="16.7109375" style="54" customWidth="1"/>
    <col min="14849" max="14849" width="17" style="54" customWidth="1"/>
    <col min="14850" max="15100" width="9.140625" style="54"/>
    <col min="15101" max="15101" width="7.28515625" style="54" bestFit="1" customWidth="1"/>
    <col min="15102" max="15102" width="43.85546875" style="54" customWidth="1"/>
    <col min="15103" max="15103" width="16.5703125" style="54" customWidth="1"/>
    <col min="15104" max="15104" width="16.7109375" style="54" customWidth="1"/>
    <col min="15105" max="15105" width="17" style="54" customWidth="1"/>
    <col min="15106" max="15356" width="9.140625" style="54"/>
    <col min="15357" max="15357" width="7.28515625" style="54" bestFit="1" customWidth="1"/>
    <col min="15358" max="15358" width="43.85546875" style="54" customWidth="1"/>
    <col min="15359" max="15359" width="16.5703125" style="54" customWidth="1"/>
    <col min="15360" max="15360" width="16.7109375" style="54" customWidth="1"/>
    <col min="15361" max="15361" width="17" style="54" customWidth="1"/>
    <col min="15362" max="15612" width="9.140625" style="54"/>
    <col min="15613" max="15613" width="7.28515625" style="54" bestFit="1" customWidth="1"/>
    <col min="15614" max="15614" width="43.85546875" style="54" customWidth="1"/>
    <col min="15615" max="15615" width="16.5703125" style="54" customWidth="1"/>
    <col min="15616" max="15616" width="16.7109375" style="54" customWidth="1"/>
    <col min="15617" max="15617" width="17" style="54" customWidth="1"/>
    <col min="15618" max="15868" width="9.140625" style="54"/>
    <col min="15869" max="15869" width="7.28515625" style="54" bestFit="1" customWidth="1"/>
    <col min="15870" max="15870" width="43.85546875" style="54" customWidth="1"/>
    <col min="15871" max="15871" width="16.5703125" style="54" customWidth="1"/>
    <col min="15872" max="15872" width="16.7109375" style="54" customWidth="1"/>
    <col min="15873" max="15873" width="17" style="54" customWidth="1"/>
    <col min="15874" max="16124" width="9.140625" style="54"/>
    <col min="16125" max="16125" width="7.28515625" style="54" bestFit="1" customWidth="1"/>
    <col min="16126" max="16126" width="43.85546875" style="54" customWidth="1"/>
    <col min="16127" max="16127" width="16.5703125" style="54" customWidth="1"/>
    <col min="16128" max="16128" width="16.7109375" style="54" customWidth="1"/>
    <col min="16129" max="16129" width="17" style="54" customWidth="1"/>
    <col min="16130" max="16384" width="9.140625" style="54"/>
  </cols>
  <sheetData>
    <row r="1" spans="1:5">
      <c r="A1" s="789" t="s">
        <v>283</v>
      </c>
      <c r="B1" s="789"/>
      <c r="C1" s="177" t="s">
        <v>144</v>
      </c>
      <c r="D1" s="55"/>
    </row>
    <row r="2" spans="1:5" s="56" customFormat="1" ht="18.75">
      <c r="A2" s="178" t="s">
        <v>176</v>
      </c>
      <c r="B2" s="178"/>
      <c r="C2" s="212" t="s">
        <v>286</v>
      </c>
      <c r="D2" s="212"/>
    </row>
    <row r="3" spans="1:5" s="56" customFormat="1" ht="27.75" customHeight="1">
      <c r="A3" s="178" t="s">
        <v>284</v>
      </c>
      <c r="B3" s="178"/>
      <c r="C3" s="213" t="s">
        <v>495</v>
      </c>
      <c r="D3" s="699"/>
      <c r="E3" s="699"/>
    </row>
    <row r="4" spans="1:5" ht="18.75" customHeight="1">
      <c r="A4" s="790"/>
      <c r="B4" s="790"/>
      <c r="C4" s="696" t="s">
        <v>496</v>
      </c>
      <c r="D4" s="55"/>
    </row>
    <row r="5" spans="1:5">
      <c r="A5" s="178" t="s">
        <v>177</v>
      </c>
      <c r="B5" s="178"/>
      <c r="C5" s="178" t="s">
        <v>331</v>
      </c>
      <c r="D5" s="178"/>
    </row>
    <row r="6" spans="1:5">
      <c r="A6" s="178" t="s">
        <v>474</v>
      </c>
      <c r="B6" s="178"/>
      <c r="C6" s="178" t="s">
        <v>474</v>
      </c>
      <c r="D6" s="178"/>
    </row>
    <row r="7" spans="1:5">
      <c r="A7" s="55"/>
      <c r="B7" s="55"/>
      <c r="C7" s="55"/>
      <c r="D7" s="55"/>
    </row>
    <row r="8" spans="1:5">
      <c r="A8" s="55"/>
      <c r="B8" s="55"/>
      <c r="C8" s="55"/>
      <c r="D8" s="55"/>
    </row>
    <row r="9" spans="1:5">
      <c r="A9" s="791" t="s">
        <v>178</v>
      </c>
      <c r="B9" s="791"/>
      <c r="C9" s="791"/>
      <c r="D9" s="791"/>
    </row>
    <row r="10" spans="1:5">
      <c r="A10" s="792" t="s">
        <v>332</v>
      </c>
      <c r="B10" s="792"/>
      <c r="C10" s="792"/>
      <c r="D10" s="792"/>
    </row>
    <row r="11" spans="1:5" ht="36" customHeight="1">
      <c r="A11" s="793" t="s">
        <v>476</v>
      </c>
      <c r="B11" s="793"/>
      <c r="C11" s="793"/>
      <c r="D11" s="793"/>
    </row>
    <row r="12" spans="1:5">
      <c r="A12" s="794" t="s">
        <v>475</v>
      </c>
      <c r="B12" s="794"/>
      <c r="C12" s="794"/>
      <c r="D12" s="794"/>
    </row>
    <row r="13" spans="1:5" ht="36" customHeight="1" thickBot="1">
      <c r="A13" s="760" t="s">
        <v>275</v>
      </c>
      <c r="B13" s="760"/>
      <c r="C13" s="760"/>
      <c r="D13" s="760"/>
    </row>
    <row r="14" spans="1:5" ht="37.5" customHeight="1" thickBot="1">
      <c r="A14" s="206" t="s">
        <v>156</v>
      </c>
      <c r="B14" s="207" t="s">
        <v>179</v>
      </c>
      <c r="C14" s="779" t="s">
        <v>174</v>
      </c>
      <c r="D14" s="780"/>
    </row>
    <row r="15" spans="1:5" ht="17.25" customHeight="1" thickBot="1">
      <c r="A15" s="787" t="s">
        <v>188</v>
      </c>
      <c r="B15" s="788"/>
      <c r="C15" s="781">
        <f>SUM(C16:D17)</f>
        <v>2</v>
      </c>
      <c r="D15" s="782"/>
    </row>
    <row r="16" spans="1:5" ht="24.75" customHeight="1">
      <c r="A16" s="59" t="s">
        <v>171</v>
      </c>
      <c r="B16" s="153" t="s">
        <v>333</v>
      </c>
      <c r="C16" s="783">
        <v>1</v>
      </c>
      <c r="D16" s="784"/>
    </row>
    <row r="17" spans="1:4" ht="27.75" customHeight="1" thickBot="1">
      <c r="A17" s="60" t="s">
        <v>172</v>
      </c>
      <c r="B17" s="180" t="s">
        <v>334</v>
      </c>
      <c r="C17" s="765">
        <v>1</v>
      </c>
      <c r="D17" s="766"/>
    </row>
    <row r="18" spans="1:4" ht="37.5" customHeight="1" thickBot="1">
      <c r="A18" s="767" t="s">
        <v>258</v>
      </c>
      <c r="B18" s="768"/>
      <c r="C18" s="775">
        <f>SUM(C19:D20)</f>
        <v>2</v>
      </c>
      <c r="D18" s="776"/>
    </row>
    <row r="19" spans="1:4" ht="20.25" customHeight="1">
      <c r="A19" s="63" t="s">
        <v>171</v>
      </c>
      <c r="B19" s="208" t="s">
        <v>259</v>
      </c>
      <c r="C19" s="758">
        <v>1</v>
      </c>
      <c r="D19" s="759"/>
    </row>
    <row r="20" spans="1:4" ht="17.25" customHeight="1" thickBot="1">
      <c r="A20" s="154" t="s">
        <v>172</v>
      </c>
      <c r="B20" s="209" t="s">
        <v>182</v>
      </c>
      <c r="C20" s="769">
        <v>1</v>
      </c>
      <c r="D20" s="770"/>
    </row>
    <row r="21" spans="1:4" ht="16.5" thickBot="1">
      <c r="A21" s="773" t="s">
        <v>183</v>
      </c>
      <c r="B21" s="774"/>
      <c r="C21" s="771">
        <f>C15+C18</f>
        <v>4</v>
      </c>
      <c r="D21" s="772"/>
    </row>
    <row r="22" spans="1:4">
      <c r="A22" s="58"/>
      <c r="B22" s="58"/>
      <c r="C22" s="58"/>
      <c r="D22" s="58"/>
    </row>
    <row r="23" spans="1:4" s="57" customFormat="1" ht="26.25" customHeight="1" thickBot="1">
      <c r="A23" s="760" t="s">
        <v>271</v>
      </c>
      <c r="B23" s="760"/>
      <c r="C23" s="760"/>
      <c r="D23" s="760"/>
    </row>
    <row r="24" spans="1:4" ht="59.25" customHeight="1" thickBot="1">
      <c r="A24" s="210" t="s">
        <v>156</v>
      </c>
      <c r="B24" s="211" t="s">
        <v>179</v>
      </c>
      <c r="C24" s="761" t="s">
        <v>174</v>
      </c>
      <c r="D24" s="762"/>
    </row>
    <row r="25" spans="1:4" ht="20.25" customHeight="1" thickBot="1">
      <c r="A25" s="763" t="s">
        <v>250</v>
      </c>
      <c r="B25" s="764"/>
      <c r="C25" s="771">
        <f>SUM(C26:D26)</f>
        <v>3</v>
      </c>
      <c r="D25" s="772"/>
    </row>
    <row r="26" spans="1:4" ht="24.75" customHeight="1" thickBot="1">
      <c r="A26" s="181" t="s">
        <v>171</v>
      </c>
      <c r="B26" s="208" t="s">
        <v>257</v>
      </c>
      <c r="C26" s="777">
        <v>3</v>
      </c>
      <c r="D26" s="778"/>
    </row>
    <row r="27" spans="1:4" ht="15.75" customHeight="1" thickBot="1">
      <c r="A27" s="785" t="s">
        <v>181</v>
      </c>
      <c r="B27" s="786"/>
      <c r="C27" s="771">
        <f>SUM(C28)</f>
        <v>2</v>
      </c>
      <c r="D27" s="772"/>
    </row>
    <row r="28" spans="1:4" ht="25.5" customHeight="1" thickBot="1">
      <c r="A28" s="63" t="s">
        <v>171</v>
      </c>
      <c r="B28" s="208" t="s">
        <v>248</v>
      </c>
      <c r="C28" s="758">
        <v>2</v>
      </c>
      <c r="D28" s="759"/>
    </row>
    <row r="29" spans="1:4" ht="16.5" thickBot="1">
      <c r="A29" s="773" t="s">
        <v>183</v>
      </c>
      <c r="B29" s="774"/>
      <c r="C29" s="771">
        <f>C25+C27</f>
        <v>5</v>
      </c>
      <c r="D29" s="772"/>
    </row>
    <row r="30" spans="1:4" ht="20.25" customHeight="1" thickBot="1">
      <c r="A30" s="155"/>
      <c r="B30" s="155"/>
      <c r="C30" s="156"/>
      <c r="D30" s="700" t="s">
        <v>497</v>
      </c>
    </row>
    <row r="31" spans="1:4" ht="16.5" hidden="1" thickBot="1">
      <c r="A31" s="155"/>
      <c r="B31" s="155"/>
      <c r="C31" s="156"/>
      <c r="D31" s="156"/>
    </row>
    <row r="32" spans="1:4" ht="27.75" hidden="1" customHeight="1" thickBot="1">
      <c r="A32" s="760" t="s">
        <v>272</v>
      </c>
      <c r="B32" s="760"/>
      <c r="C32" s="760"/>
      <c r="D32" s="760"/>
    </row>
    <row r="33" spans="1:4" s="55" customFormat="1" ht="32.25" thickBot="1">
      <c r="A33" s="206" t="s">
        <v>156</v>
      </c>
      <c r="B33" s="207" t="s">
        <v>179</v>
      </c>
      <c r="C33" s="779" t="s">
        <v>174</v>
      </c>
      <c r="D33" s="780"/>
    </row>
    <row r="34" spans="1:4" s="55" customFormat="1" ht="30" customHeight="1" thickBot="1">
      <c r="A34" s="787" t="s">
        <v>188</v>
      </c>
      <c r="B34" s="788"/>
      <c r="C34" s="781">
        <f>SUM(C35:D36)</f>
        <v>2</v>
      </c>
      <c r="D34" s="782"/>
    </row>
    <row r="35" spans="1:4" ht="21" customHeight="1">
      <c r="A35" s="59" t="s">
        <v>171</v>
      </c>
      <c r="B35" s="153" t="s">
        <v>180</v>
      </c>
      <c r="C35" s="783">
        <v>1</v>
      </c>
      <c r="D35" s="784"/>
    </row>
    <row r="36" spans="1:4" ht="26.25" customHeight="1" thickBot="1">
      <c r="A36" s="60" t="s">
        <v>172</v>
      </c>
      <c r="B36" s="180" t="s">
        <v>334</v>
      </c>
      <c r="C36" s="765">
        <v>1</v>
      </c>
      <c r="D36" s="766"/>
    </row>
    <row r="37" spans="1:4" ht="33" customHeight="1" thickBot="1">
      <c r="A37" s="767" t="s">
        <v>250</v>
      </c>
      <c r="B37" s="768"/>
      <c r="C37" s="771">
        <f>SUM(C38:D38)</f>
        <v>3</v>
      </c>
      <c r="D37" s="772"/>
    </row>
    <row r="38" spans="1:4" ht="27" customHeight="1" thickBot="1">
      <c r="A38" s="157">
        <v>1</v>
      </c>
      <c r="B38" s="208" t="s">
        <v>257</v>
      </c>
      <c r="C38" s="777">
        <v>3</v>
      </c>
      <c r="D38" s="795"/>
    </row>
    <row r="39" spans="1:4" ht="27" customHeight="1" thickBot="1">
      <c r="A39" s="785" t="s">
        <v>181</v>
      </c>
      <c r="B39" s="786"/>
      <c r="C39" s="771">
        <f>SUM(C40:D40)</f>
        <v>2</v>
      </c>
      <c r="D39" s="772"/>
    </row>
    <row r="40" spans="1:4" ht="23.25" customHeight="1" thickBot="1">
      <c r="A40" s="157">
        <v>1</v>
      </c>
      <c r="B40" s="208" t="s">
        <v>248</v>
      </c>
      <c r="C40" s="758">
        <v>2</v>
      </c>
      <c r="D40" s="758"/>
    </row>
    <row r="41" spans="1:4" ht="45" customHeight="1" thickBot="1">
      <c r="A41" s="767" t="s">
        <v>258</v>
      </c>
      <c r="B41" s="768"/>
      <c r="C41" s="775">
        <f>SUM(C42:D43)</f>
        <v>2</v>
      </c>
      <c r="D41" s="776"/>
    </row>
    <row r="42" spans="1:4" ht="22.5" customHeight="1">
      <c r="A42" s="63" t="s">
        <v>171</v>
      </c>
      <c r="B42" s="208" t="s">
        <v>259</v>
      </c>
      <c r="C42" s="758">
        <v>1</v>
      </c>
      <c r="D42" s="759"/>
    </row>
    <row r="43" spans="1:4" ht="23.25" customHeight="1" thickBot="1">
      <c r="A43" s="154" t="s">
        <v>172</v>
      </c>
      <c r="B43" s="209" t="s">
        <v>182</v>
      </c>
      <c r="C43" s="769">
        <v>1</v>
      </c>
      <c r="D43" s="769"/>
    </row>
    <row r="44" spans="1:4" ht="16.5" thickBot="1">
      <c r="A44" s="773" t="s">
        <v>183</v>
      </c>
      <c r="B44" s="774"/>
      <c r="C44" s="771">
        <f>C34+C39+C41+C37</f>
        <v>9</v>
      </c>
      <c r="D44" s="772"/>
    </row>
    <row r="46" spans="1:4" ht="20.25" customHeight="1"/>
    <row r="49" s="57" customFormat="1" ht="24.75" customHeight="1"/>
  </sheetData>
  <sheetProtection formatCells="0" formatRows="0" insertRows="0" deleteRows="0"/>
  <mergeCells count="46">
    <mergeCell ref="A41:B41"/>
    <mergeCell ref="A44:B44"/>
    <mergeCell ref="C41:D41"/>
    <mergeCell ref="C44:D44"/>
    <mergeCell ref="C40:D40"/>
    <mergeCell ref="C42:D42"/>
    <mergeCell ref="C43:D43"/>
    <mergeCell ref="A13:D13"/>
    <mergeCell ref="A12:D12"/>
    <mergeCell ref="A39:B39"/>
    <mergeCell ref="C36:D36"/>
    <mergeCell ref="A37:B37"/>
    <mergeCell ref="C37:D37"/>
    <mergeCell ref="C29:D29"/>
    <mergeCell ref="C27:D27"/>
    <mergeCell ref="A29:B29"/>
    <mergeCell ref="C38:D38"/>
    <mergeCell ref="C39:D39"/>
    <mergeCell ref="A32:D32"/>
    <mergeCell ref="C33:D33"/>
    <mergeCell ref="A34:B34"/>
    <mergeCell ref="C34:D34"/>
    <mergeCell ref="C35:D35"/>
    <mergeCell ref="A1:B1"/>
    <mergeCell ref="A4:B4"/>
    <mergeCell ref="A9:D9"/>
    <mergeCell ref="A10:D10"/>
    <mergeCell ref="A11:D11"/>
    <mergeCell ref="C14:D14"/>
    <mergeCell ref="C15:D15"/>
    <mergeCell ref="C16:D16"/>
    <mergeCell ref="A27:B27"/>
    <mergeCell ref="A15:B15"/>
    <mergeCell ref="C25:D25"/>
    <mergeCell ref="C28:D28"/>
    <mergeCell ref="A23:D23"/>
    <mergeCell ref="C24:D24"/>
    <mergeCell ref="A25:B25"/>
    <mergeCell ref="C17:D17"/>
    <mergeCell ref="A18:B18"/>
    <mergeCell ref="C20:D20"/>
    <mergeCell ref="C21:D21"/>
    <mergeCell ref="A21:B21"/>
    <mergeCell ref="C18:D18"/>
    <mergeCell ref="C19:D19"/>
    <mergeCell ref="C26:D26"/>
  </mergeCells>
  <printOptions horizontalCentered="1"/>
  <pageMargins left="0.6692913385826772" right="0.15748031496062992" top="0.27559055118110237" bottom="0.23622047244094491" header="0.19685039370078741" footer="0.19685039370078741"/>
  <pageSetup paperSize="9" scale="74" orientation="portrait" r:id="rId1"/>
  <headerFooter alignWithMargins="0">
    <oddHeader>&amp;R&amp;"Times New Roman,обычный"&amp;8СР</oddHeader>
  </headerFooter>
</worksheet>
</file>

<file path=xl/worksheets/sheet4.xml><?xml version="1.0" encoding="utf-8"?>
<worksheet xmlns="http://schemas.openxmlformats.org/spreadsheetml/2006/main" xmlns:r="http://schemas.openxmlformats.org/officeDocument/2006/relationships">
  <sheetPr>
    <tabColor rgb="FFC00000"/>
  </sheetPr>
  <dimension ref="A1:D26"/>
  <sheetViews>
    <sheetView view="pageBreakPreview" zoomScaleSheetLayoutView="100" workbookViewId="0">
      <selection activeCell="I22" sqref="I22"/>
    </sheetView>
  </sheetViews>
  <sheetFormatPr defaultRowHeight="15.75"/>
  <cols>
    <col min="1" max="1" width="14.5703125" style="55" customWidth="1"/>
    <col min="2" max="2" width="31" style="55" customWidth="1"/>
    <col min="3" max="3" width="19.5703125" style="55" customWidth="1"/>
    <col min="4" max="4" width="22.7109375" style="55" customWidth="1"/>
    <col min="5" max="250" width="9.140625" style="55"/>
    <col min="251" max="251" width="7.28515625" style="55" bestFit="1" customWidth="1"/>
    <col min="252" max="252" width="44" style="55" customWidth="1"/>
    <col min="253" max="253" width="16.5703125" style="55" customWidth="1"/>
    <col min="254" max="254" width="16.7109375" style="55" customWidth="1"/>
    <col min="255" max="255" width="31.85546875" style="55" customWidth="1"/>
    <col min="256" max="506" width="9.140625" style="55"/>
    <col min="507" max="507" width="7.28515625" style="55" bestFit="1" customWidth="1"/>
    <col min="508" max="508" width="44" style="55" customWidth="1"/>
    <col min="509" max="509" width="16.5703125" style="55" customWidth="1"/>
    <col min="510" max="510" width="16.7109375" style="55" customWidth="1"/>
    <col min="511" max="511" width="31.85546875" style="55" customWidth="1"/>
    <col min="512" max="762" width="9.140625" style="55"/>
    <col min="763" max="763" width="7.28515625" style="55" bestFit="1" customWidth="1"/>
    <col min="764" max="764" width="44" style="55" customWidth="1"/>
    <col min="765" max="765" width="16.5703125" style="55" customWidth="1"/>
    <col min="766" max="766" width="16.7109375" style="55" customWidth="1"/>
    <col min="767" max="767" width="31.85546875" style="55" customWidth="1"/>
    <col min="768" max="1018" width="9.140625" style="55"/>
    <col min="1019" max="1019" width="7.28515625" style="55" bestFit="1" customWidth="1"/>
    <col min="1020" max="1020" width="44" style="55" customWidth="1"/>
    <col min="1021" max="1021" width="16.5703125" style="55" customWidth="1"/>
    <col min="1022" max="1022" width="16.7109375" style="55" customWidth="1"/>
    <col min="1023" max="1023" width="31.85546875" style="55" customWidth="1"/>
    <col min="1024" max="1274" width="9.140625" style="55"/>
    <col min="1275" max="1275" width="7.28515625" style="55" bestFit="1" customWidth="1"/>
    <col min="1276" max="1276" width="44" style="55" customWidth="1"/>
    <col min="1277" max="1277" width="16.5703125" style="55" customWidth="1"/>
    <col min="1278" max="1278" width="16.7109375" style="55" customWidth="1"/>
    <col min="1279" max="1279" width="31.85546875" style="55" customWidth="1"/>
    <col min="1280" max="1530" width="9.140625" style="55"/>
    <col min="1531" max="1531" width="7.28515625" style="55" bestFit="1" customWidth="1"/>
    <col min="1532" max="1532" width="44" style="55" customWidth="1"/>
    <col min="1533" max="1533" width="16.5703125" style="55" customWidth="1"/>
    <col min="1534" max="1534" width="16.7109375" style="55" customWidth="1"/>
    <col min="1535" max="1535" width="31.85546875" style="55" customWidth="1"/>
    <col min="1536" max="1786" width="9.140625" style="55"/>
    <col min="1787" max="1787" width="7.28515625" style="55" bestFit="1" customWidth="1"/>
    <col min="1788" max="1788" width="44" style="55" customWidth="1"/>
    <col min="1789" max="1789" width="16.5703125" style="55" customWidth="1"/>
    <col min="1790" max="1790" width="16.7109375" style="55" customWidth="1"/>
    <col min="1791" max="1791" width="31.85546875" style="55" customWidth="1"/>
    <col min="1792" max="2042" width="9.140625" style="55"/>
    <col min="2043" max="2043" width="7.28515625" style="55" bestFit="1" customWidth="1"/>
    <col min="2044" max="2044" width="44" style="55" customWidth="1"/>
    <col min="2045" max="2045" width="16.5703125" style="55" customWidth="1"/>
    <col min="2046" max="2046" width="16.7109375" style="55" customWidth="1"/>
    <col min="2047" max="2047" width="31.85546875" style="55" customWidth="1"/>
    <col min="2048" max="2298" width="9.140625" style="55"/>
    <col min="2299" max="2299" width="7.28515625" style="55" bestFit="1" customWidth="1"/>
    <col min="2300" max="2300" width="44" style="55" customWidth="1"/>
    <col min="2301" max="2301" width="16.5703125" style="55" customWidth="1"/>
    <col min="2302" max="2302" width="16.7109375" style="55" customWidth="1"/>
    <col min="2303" max="2303" width="31.85546875" style="55" customWidth="1"/>
    <col min="2304" max="2554" width="9.140625" style="55"/>
    <col min="2555" max="2555" width="7.28515625" style="55" bestFit="1" customWidth="1"/>
    <col min="2556" max="2556" width="44" style="55" customWidth="1"/>
    <col min="2557" max="2557" width="16.5703125" style="55" customWidth="1"/>
    <col min="2558" max="2558" width="16.7109375" style="55" customWidth="1"/>
    <col min="2559" max="2559" width="31.85546875" style="55" customWidth="1"/>
    <col min="2560" max="2810" width="9.140625" style="55"/>
    <col min="2811" max="2811" width="7.28515625" style="55" bestFit="1" customWidth="1"/>
    <col min="2812" max="2812" width="44" style="55" customWidth="1"/>
    <col min="2813" max="2813" width="16.5703125" style="55" customWidth="1"/>
    <col min="2814" max="2814" width="16.7109375" style="55" customWidth="1"/>
    <col min="2815" max="2815" width="31.85546875" style="55" customWidth="1"/>
    <col min="2816" max="3066" width="9.140625" style="55"/>
    <col min="3067" max="3067" width="7.28515625" style="55" bestFit="1" customWidth="1"/>
    <col min="3068" max="3068" width="44" style="55" customWidth="1"/>
    <col min="3069" max="3069" width="16.5703125" style="55" customWidth="1"/>
    <col min="3070" max="3070" width="16.7109375" style="55" customWidth="1"/>
    <col min="3071" max="3071" width="31.85546875" style="55" customWidth="1"/>
    <col min="3072" max="3322" width="9.140625" style="55"/>
    <col min="3323" max="3323" width="7.28515625" style="55" bestFit="1" customWidth="1"/>
    <col min="3324" max="3324" width="44" style="55" customWidth="1"/>
    <col min="3325" max="3325" width="16.5703125" style="55" customWidth="1"/>
    <col min="3326" max="3326" width="16.7109375" style="55" customWidth="1"/>
    <col min="3327" max="3327" width="31.85546875" style="55" customWidth="1"/>
    <col min="3328" max="3578" width="9.140625" style="55"/>
    <col min="3579" max="3579" width="7.28515625" style="55" bestFit="1" customWidth="1"/>
    <col min="3580" max="3580" width="44" style="55" customWidth="1"/>
    <col min="3581" max="3581" width="16.5703125" style="55" customWidth="1"/>
    <col min="3582" max="3582" width="16.7109375" style="55" customWidth="1"/>
    <col min="3583" max="3583" width="31.85546875" style="55" customWidth="1"/>
    <col min="3584" max="3834" width="9.140625" style="55"/>
    <col min="3835" max="3835" width="7.28515625" style="55" bestFit="1" customWidth="1"/>
    <col min="3836" max="3836" width="44" style="55" customWidth="1"/>
    <col min="3837" max="3837" width="16.5703125" style="55" customWidth="1"/>
    <col min="3838" max="3838" width="16.7109375" style="55" customWidth="1"/>
    <col min="3839" max="3839" width="31.85546875" style="55" customWidth="1"/>
    <col min="3840" max="4090" width="9.140625" style="55"/>
    <col min="4091" max="4091" width="7.28515625" style="55" bestFit="1" customWidth="1"/>
    <col min="4092" max="4092" width="44" style="55" customWidth="1"/>
    <col min="4093" max="4093" width="16.5703125" style="55" customWidth="1"/>
    <col min="4094" max="4094" width="16.7109375" style="55" customWidth="1"/>
    <col min="4095" max="4095" width="31.85546875" style="55" customWidth="1"/>
    <col min="4096" max="4346" width="9.140625" style="55"/>
    <col min="4347" max="4347" width="7.28515625" style="55" bestFit="1" customWidth="1"/>
    <col min="4348" max="4348" width="44" style="55" customWidth="1"/>
    <col min="4349" max="4349" width="16.5703125" style="55" customWidth="1"/>
    <col min="4350" max="4350" width="16.7109375" style="55" customWidth="1"/>
    <col min="4351" max="4351" width="31.85546875" style="55" customWidth="1"/>
    <col min="4352" max="4602" width="9.140625" style="55"/>
    <col min="4603" max="4603" width="7.28515625" style="55" bestFit="1" customWidth="1"/>
    <col min="4604" max="4604" width="44" style="55" customWidth="1"/>
    <col min="4605" max="4605" width="16.5703125" style="55" customWidth="1"/>
    <col min="4606" max="4606" width="16.7109375" style="55" customWidth="1"/>
    <col min="4607" max="4607" width="31.85546875" style="55" customWidth="1"/>
    <col min="4608" max="4858" width="9.140625" style="55"/>
    <col min="4859" max="4859" width="7.28515625" style="55" bestFit="1" customWidth="1"/>
    <col min="4860" max="4860" width="44" style="55" customWidth="1"/>
    <col min="4861" max="4861" width="16.5703125" style="55" customWidth="1"/>
    <col min="4862" max="4862" width="16.7109375" style="55" customWidth="1"/>
    <col min="4863" max="4863" width="31.85546875" style="55" customWidth="1"/>
    <col min="4864" max="5114" width="9.140625" style="55"/>
    <col min="5115" max="5115" width="7.28515625" style="55" bestFit="1" customWidth="1"/>
    <col min="5116" max="5116" width="44" style="55" customWidth="1"/>
    <col min="5117" max="5117" width="16.5703125" style="55" customWidth="1"/>
    <col min="5118" max="5118" width="16.7109375" style="55" customWidth="1"/>
    <col min="5119" max="5119" width="31.85546875" style="55" customWidth="1"/>
    <col min="5120" max="5370" width="9.140625" style="55"/>
    <col min="5371" max="5371" width="7.28515625" style="55" bestFit="1" customWidth="1"/>
    <col min="5372" max="5372" width="44" style="55" customWidth="1"/>
    <col min="5373" max="5373" width="16.5703125" style="55" customWidth="1"/>
    <col min="5374" max="5374" width="16.7109375" style="55" customWidth="1"/>
    <col min="5375" max="5375" width="31.85546875" style="55" customWidth="1"/>
    <col min="5376" max="5626" width="9.140625" style="55"/>
    <col min="5627" max="5627" width="7.28515625" style="55" bestFit="1" customWidth="1"/>
    <col min="5628" max="5628" width="44" style="55" customWidth="1"/>
    <col min="5629" max="5629" width="16.5703125" style="55" customWidth="1"/>
    <col min="5630" max="5630" width="16.7109375" style="55" customWidth="1"/>
    <col min="5631" max="5631" width="31.85546875" style="55" customWidth="1"/>
    <col min="5632" max="5882" width="9.140625" style="55"/>
    <col min="5883" max="5883" width="7.28515625" style="55" bestFit="1" customWidth="1"/>
    <col min="5884" max="5884" width="44" style="55" customWidth="1"/>
    <col min="5885" max="5885" width="16.5703125" style="55" customWidth="1"/>
    <col min="5886" max="5886" width="16.7109375" style="55" customWidth="1"/>
    <col min="5887" max="5887" width="31.85546875" style="55" customWidth="1"/>
    <col min="5888" max="6138" width="9.140625" style="55"/>
    <col min="6139" max="6139" width="7.28515625" style="55" bestFit="1" customWidth="1"/>
    <col min="6140" max="6140" width="44" style="55" customWidth="1"/>
    <col min="6141" max="6141" width="16.5703125" style="55" customWidth="1"/>
    <col min="6142" max="6142" width="16.7109375" style="55" customWidth="1"/>
    <col min="6143" max="6143" width="31.85546875" style="55" customWidth="1"/>
    <col min="6144" max="6394" width="9.140625" style="55"/>
    <col min="6395" max="6395" width="7.28515625" style="55" bestFit="1" customWidth="1"/>
    <col min="6396" max="6396" width="44" style="55" customWidth="1"/>
    <col min="6397" max="6397" width="16.5703125" style="55" customWidth="1"/>
    <col min="6398" max="6398" width="16.7109375" style="55" customWidth="1"/>
    <col min="6399" max="6399" width="31.85546875" style="55" customWidth="1"/>
    <col min="6400" max="6650" width="9.140625" style="55"/>
    <col min="6651" max="6651" width="7.28515625" style="55" bestFit="1" customWidth="1"/>
    <col min="6652" max="6652" width="44" style="55" customWidth="1"/>
    <col min="6653" max="6653" width="16.5703125" style="55" customWidth="1"/>
    <col min="6654" max="6654" width="16.7109375" style="55" customWidth="1"/>
    <col min="6655" max="6655" width="31.85546875" style="55" customWidth="1"/>
    <col min="6656" max="6906" width="9.140625" style="55"/>
    <col min="6907" max="6907" width="7.28515625" style="55" bestFit="1" customWidth="1"/>
    <col min="6908" max="6908" width="44" style="55" customWidth="1"/>
    <col min="6909" max="6909" width="16.5703125" style="55" customWidth="1"/>
    <col min="6910" max="6910" width="16.7109375" style="55" customWidth="1"/>
    <col min="6911" max="6911" width="31.85546875" style="55" customWidth="1"/>
    <col min="6912" max="7162" width="9.140625" style="55"/>
    <col min="7163" max="7163" width="7.28515625" style="55" bestFit="1" customWidth="1"/>
    <col min="7164" max="7164" width="44" style="55" customWidth="1"/>
    <col min="7165" max="7165" width="16.5703125" style="55" customWidth="1"/>
    <col min="7166" max="7166" width="16.7109375" style="55" customWidth="1"/>
    <col min="7167" max="7167" width="31.85546875" style="55" customWidth="1"/>
    <col min="7168" max="7418" width="9.140625" style="55"/>
    <col min="7419" max="7419" width="7.28515625" style="55" bestFit="1" customWidth="1"/>
    <col min="7420" max="7420" width="44" style="55" customWidth="1"/>
    <col min="7421" max="7421" width="16.5703125" style="55" customWidth="1"/>
    <col min="7422" max="7422" width="16.7109375" style="55" customWidth="1"/>
    <col min="7423" max="7423" width="31.85546875" style="55" customWidth="1"/>
    <col min="7424" max="7674" width="9.140625" style="55"/>
    <col min="7675" max="7675" width="7.28515625" style="55" bestFit="1" customWidth="1"/>
    <col min="7676" max="7676" width="44" style="55" customWidth="1"/>
    <col min="7677" max="7677" width="16.5703125" style="55" customWidth="1"/>
    <col min="7678" max="7678" width="16.7109375" style="55" customWidth="1"/>
    <col min="7679" max="7679" width="31.85546875" style="55" customWidth="1"/>
    <col min="7680" max="7930" width="9.140625" style="55"/>
    <col min="7931" max="7931" width="7.28515625" style="55" bestFit="1" customWidth="1"/>
    <col min="7932" max="7932" width="44" style="55" customWidth="1"/>
    <col min="7933" max="7933" width="16.5703125" style="55" customWidth="1"/>
    <col min="7934" max="7934" width="16.7109375" style="55" customWidth="1"/>
    <col min="7935" max="7935" width="31.85546875" style="55" customWidth="1"/>
    <col min="7936" max="8186" width="9.140625" style="55"/>
    <col min="8187" max="8187" width="7.28515625" style="55" bestFit="1" customWidth="1"/>
    <col min="8188" max="8188" width="44" style="55" customWidth="1"/>
    <col min="8189" max="8189" width="16.5703125" style="55" customWidth="1"/>
    <col min="8190" max="8190" width="16.7109375" style="55" customWidth="1"/>
    <col min="8191" max="8191" width="31.85546875" style="55" customWidth="1"/>
    <col min="8192" max="8442" width="9.140625" style="55"/>
    <col min="8443" max="8443" width="7.28515625" style="55" bestFit="1" customWidth="1"/>
    <col min="8444" max="8444" width="44" style="55" customWidth="1"/>
    <col min="8445" max="8445" width="16.5703125" style="55" customWidth="1"/>
    <col min="8446" max="8446" width="16.7109375" style="55" customWidth="1"/>
    <col min="8447" max="8447" width="31.85546875" style="55" customWidth="1"/>
    <col min="8448" max="8698" width="9.140625" style="55"/>
    <col min="8699" max="8699" width="7.28515625" style="55" bestFit="1" customWidth="1"/>
    <col min="8700" max="8700" width="44" style="55" customWidth="1"/>
    <col min="8701" max="8701" width="16.5703125" style="55" customWidth="1"/>
    <col min="8702" max="8702" width="16.7109375" style="55" customWidth="1"/>
    <col min="8703" max="8703" width="31.85546875" style="55" customWidth="1"/>
    <col min="8704" max="8954" width="9.140625" style="55"/>
    <col min="8955" max="8955" width="7.28515625" style="55" bestFit="1" customWidth="1"/>
    <col min="8956" max="8956" width="44" style="55" customWidth="1"/>
    <col min="8957" max="8957" width="16.5703125" style="55" customWidth="1"/>
    <col min="8958" max="8958" width="16.7109375" style="55" customWidth="1"/>
    <col min="8959" max="8959" width="31.85546875" style="55" customWidth="1"/>
    <col min="8960" max="9210" width="9.140625" style="55"/>
    <col min="9211" max="9211" width="7.28515625" style="55" bestFit="1" customWidth="1"/>
    <col min="9212" max="9212" width="44" style="55" customWidth="1"/>
    <col min="9213" max="9213" width="16.5703125" style="55" customWidth="1"/>
    <col min="9214" max="9214" width="16.7109375" style="55" customWidth="1"/>
    <col min="9215" max="9215" width="31.85546875" style="55" customWidth="1"/>
    <col min="9216" max="9466" width="9.140625" style="55"/>
    <col min="9467" max="9467" width="7.28515625" style="55" bestFit="1" customWidth="1"/>
    <col min="9468" max="9468" width="44" style="55" customWidth="1"/>
    <col min="9469" max="9469" width="16.5703125" style="55" customWidth="1"/>
    <col min="9470" max="9470" width="16.7109375" style="55" customWidth="1"/>
    <col min="9471" max="9471" width="31.85546875" style="55" customWidth="1"/>
    <col min="9472" max="9722" width="9.140625" style="55"/>
    <col min="9723" max="9723" width="7.28515625" style="55" bestFit="1" customWidth="1"/>
    <col min="9724" max="9724" width="44" style="55" customWidth="1"/>
    <col min="9725" max="9725" width="16.5703125" style="55" customWidth="1"/>
    <col min="9726" max="9726" width="16.7109375" style="55" customWidth="1"/>
    <col min="9727" max="9727" width="31.85546875" style="55" customWidth="1"/>
    <col min="9728" max="9978" width="9.140625" style="55"/>
    <col min="9979" max="9979" width="7.28515625" style="55" bestFit="1" customWidth="1"/>
    <col min="9980" max="9980" width="44" style="55" customWidth="1"/>
    <col min="9981" max="9981" width="16.5703125" style="55" customWidth="1"/>
    <col min="9982" max="9982" width="16.7109375" style="55" customWidth="1"/>
    <col min="9983" max="9983" width="31.85546875" style="55" customWidth="1"/>
    <col min="9984" max="10234" width="9.140625" style="55"/>
    <col min="10235" max="10235" width="7.28515625" style="55" bestFit="1" customWidth="1"/>
    <col min="10236" max="10236" width="44" style="55" customWidth="1"/>
    <col min="10237" max="10237" width="16.5703125" style="55" customWidth="1"/>
    <col min="10238" max="10238" width="16.7109375" style="55" customWidth="1"/>
    <col min="10239" max="10239" width="31.85546875" style="55" customWidth="1"/>
    <col min="10240" max="10490" width="9.140625" style="55"/>
    <col min="10491" max="10491" width="7.28515625" style="55" bestFit="1" customWidth="1"/>
    <col min="10492" max="10492" width="44" style="55" customWidth="1"/>
    <col min="10493" max="10493" width="16.5703125" style="55" customWidth="1"/>
    <col min="10494" max="10494" width="16.7109375" style="55" customWidth="1"/>
    <col min="10495" max="10495" width="31.85546875" style="55" customWidth="1"/>
    <col min="10496" max="10746" width="9.140625" style="55"/>
    <col min="10747" max="10747" width="7.28515625" style="55" bestFit="1" customWidth="1"/>
    <col min="10748" max="10748" width="44" style="55" customWidth="1"/>
    <col min="10749" max="10749" width="16.5703125" style="55" customWidth="1"/>
    <col min="10750" max="10750" width="16.7109375" style="55" customWidth="1"/>
    <col min="10751" max="10751" width="31.85546875" style="55" customWidth="1"/>
    <col min="10752" max="11002" width="9.140625" style="55"/>
    <col min="11003" max="11003" width="7.28515625" style="55" bestFit="1" customWidth="1"/>
    <col min="11004" max="11004" width="44" style="55" customWidth="1"/>
    <col min="11005" max="11005" width="16.5703125" style="55" customWidth="1"/>
    <col min="11006" max="11006" width="16.7109375" style="55" customWidth="1"/>
    <col min="11007" max="11007" width="31.85546875" style="55" customWidth="1"/>
    <col min="11008" max="11258" width="9.140625" style="55"/>
    <col min="11259" max="11259" width="7.28515625" style="55" bestFit="1" customWidth="1"/>
    <col min="11260" max="11260" width="44" style="55" customWidth="1"/>
    <col min="11261" max="11261" width="16.5703125" style="55" customWidth="1"/>
    <col min="11262" max="11262" width="16.7109375" style="55" customWidth="1"/>
    <col min="11263" max="11263" width="31.85546875" style="55" customWidth="1"/>
    <col min="11264" max="11514" width="9.140625" style="55"/>
    <col min="11515" max="11515" width="7.28515625" style="55" bestFit="1" customWidth="1"/>
    <col min="11516" max="11516" width="44" style="55" customWidth="1"/>
    <col min="11517" max="11517" width="16.5703125" style="55" customWidth="1"/>
    <col min="11518" max="11518" width="16.7109375" style="55" customWidth="1"/>
    <col min="11519" max="11519" width="31.85546875" style="55" customWidth="1"/>
    <col min="11520" max="11770" width="9.140625" style="55"/>
    <col min="11771" max="11771" width="7.28515625" style="55" bestFit="1" customWidth="1"/>
    <col min="11772" max="11772" width="44" style="55" customWidth="1"/>
    <col min="11773" max="11773" width="16.5703125" style="55" customWidth="1"/>
    <col min="11774" max="11774" width="16.7109375" style="55" customWidth="1"/>
    <col min="11775" max="11775" width="31.85546875" style="55" customWidth="1"/>
    <col min="11776" max="12026" width="9.140625" style="55"/>
    <col min="12027" max="12027" width="7.28515625" style="55" bestFit="1" customWidth="1"/>
    <col min="12028" max="12028" width="44" style="55" customWidth="1"/>
    <col min="12029" max="12029" width="16.5703125" style="55" customWidth="1"/>
    <col min="12030" max="12030" width="16.7109375" style="55" customWidth="1"/>
    <col min="12031" max="12031" width="31.85546875" style="55" customWidth="1"/>
    <col min="12032" max="12282" width="9.140625" style="55"/>
    <col min="12283" max="12283" width="7.28515625" style="55" bestFit="1" customWidth="1"/>
    <col min="12284" max="12284" width="44" style="55" customWidth="1"/>
    <col min="12285" max="12285" width="16.5703125" style="55" customWidth="1"/>
    <col min="12286" max="12286" width="16.7109375" style="55" customWidth="1"/>
    <col min="12287" max="12287" width="31.85546875" style="55" customWidth="1"/>
    <col min="12288" max="12538" width="9.140625" style="55"/>
    <col min="12539" max="12539" width="7.28515625" style="55" bestFit="1" customWidth="1"/>
    <col min="12540" max="12540" width="44" style="55" customWidth="1"/>
    <col min="12541" max="12541" width="16.5703125" style="55" customWidth="1"/>
    <col min="12542" max="12542" width="16.7109375" style="55" customWidth="1"/>
    <col min="12543" max="12543" width="31.85546875" style="55" customWidth="1"/>
    <col min="12544" max="12794" width="9.140625" style="55"/>
    <col min="12795" max="12795" width="7.28515625" style="55" bestFit="1" customWidth="1"/>
    <col min="12796" max="12796" width="44" style="55" customWidth="1"/>
    <col min="12797" max="12797" width="16.5703125" style="55" customWidth="1"/>
    <col min="12798" max="12798" width="16.7109375" style="55" customWidth="1"/>
    <col min="12799" max="12799" width="31.85546875" style="55" customWidth="1"/>
    <col min="12800" max="13050" width="9.140625" style="55"/>
    <col min="13051" max="13051" width="7.28515625" style="55" bestFit="1" customWidth="1"/>
    <col min="13052" max="13052" width="44" style="55" customWidth="1"/>
    <col min="13053" max="13053" width="16.5703125" style="55" customWidth="1"/>
    <col min="13054" max="13054" width="16.7109375" style="55" customWidth="1"/>
    <col min="13055" max="13055" width="31.85546875" style="55" customWidth="1"/>
    <col min="13056" max="13306" width="9.140625" style="55"/>
    <col min="13307" max="13307" width="7.28515625" style="55" bestFit="1" customWidth="1"/>
    <col min="13308" max="13308" width="44" style="55" customWidth="1"/>
    <col min="13309" max="13309" width="16.5703125" style="55" customWidth="1"/>
    <col min="13310" max="13310" width="16.7109375" style="55" customWidth="1"/>
    <col min="13311" max="13311" width="31.85546875" style="55" customWidth="1"/>
    <col min="13312" max="13562" width="9.140625" style="55"/>
    <col min="13563" max="13563" width="7.28515625" style="55" bestFit="1" customWidth="1"/>
    <col min="13564" max="13564" width="44" style="55" customWidth="1"/>
    <col min="13565" max="13565" width="16.5703125" style="55" customWidth="1"/>
    <col min="13566" max="13566" width="16.7109375" style="55" customWidth="1"/>
    <col min="13567" max="13567" width="31.85546875" style="55" customWidth="1"/>
    <col min="13568" max="13818" width="9.140625" style="55"/>
    <col min="13819" max="13819" width="7.28515625" style="55" bestFit="1" customWidth="1"/>
    <col min="13820" max="13820" width="44" style="55" customWidth="1"/>
    <col min="13821" max="13821" width="16.5703125" style="55" customWidth="1"/>
    <col min="13822" max="13822" width="16.7109375" style="55" customWidth="1"/>
    <col min="13823" max="13823" width="31.85546875" style="55" customWidth="1"/>
    <col min="13824" max="14074" width="9.140625" style="55"/>
    <col min="14075" max="14075" width="7.28515625" style="55" bestFit="1" customWidth="1"/>
    <col min="14076" max="14076" width="44" style="55" customWidth="1"/>
    <col min="14077" max="14077" width="16.5703125" style="55" customWidth="1"/>
    <col min="14078" max="14078" width="16.7109375" style="55" customWidth="1"/>
    <col min="14079" max="14079" width="31.85546875" style="55" customWidth="1"/>
    <col min="14080" max="14330" width="9.140625" style="55"/>
    <col min="14331" max="14331" width="7.28515625" style="55" bestFit="1" customWidth="1"/>
    <col min="14332" max="14332" width="44" style="55" customWidth="1"/>
    <col min="14333" max="14333" width="16.5703125" style="55" customWidth="1"/>
    <col min="14334" max="14334" width="16.7109375" style="55" customWidth="1"/>
    <col min="14335" max="14335" width="31.85546875" style="55" customWidth="1"/>
    <col min="14336" max="14586" width="9.140625" style="55"/>
    <col min="14587" max="14587" width="7.28515625" style="55" bestFit="1" customWidth="1"/>
    <col min="14588" max="14588" width="44" style="55" customWidth="1"/>
    <col min="14589" max="14589" width="16.5703125" style="55" customWidth="1"/>
    <col min="14590" max="14590" width="16.7109375" style="55" customWidth="1"/>
    <col min="14591" max="14591" width="31.85546875" style="55" customWidth="1"/>
    <col min="14592" max="14842" width="9.140625" style="55"/>
    <col min="14843" max="14843" width="7.28515625" style="55" bestFit="1" customWidth="1"/>
    <col min="14844" max="14844" width="44" style="55" customWidth="1"/>
    <col min="14845" max="14845" width="16.5703125" style="55" customWidth="1"/>
    <col min="14846" max="14846" width="16.7109375" style="55" customWidth="1"/>
    <col min="14847" max="14847" width="31.85546875" style="55" customWidth="1"/>
    <col min="14848" max="15098" width="9.140625" style="55"/>
    <col min="15099" max="15099" width="7.28515625" style="55" bestFit="1" customWidth="1"/>
    <col min="15100" max="15100" width="44" style="55" customWidth="1"/>
    <col min="15101" max="15101" width="16.5703125" style="55" customWidth="1"/>
    <col min="15102" max="15102" width="16.7109375" style="55" customWidth="1"/>
    <col min="15103" max="15103" width="31.85546875" style="55" customWidth="1"/>
    <col min="15104" max="15354" width="9.140625" style="55"/>
    <col min="15355" max="15355" width="7.28515625" style="55" bestFit="1" customWidth="1"/>
    <col min="15356" max="15356" width="44" style="55" customWidth="1"/>
    <col min="15357" max="15357" width="16.5703125" style="55" customWidth="1"/>
    <col min="15358" max="15358" width="16.7109375" style="55" customWidth="1"/>
    <col min="15359" max="15359" width="31.85546875" style="55" customWidth="1"/>
    <col min="15360" max="15610" width="9.140625" style="55"/>
    <col min="15611" max="15611" width="7.28515625" style="55" bestFit="1" customWidth="1"/>
    <col min="15612" max="15612" width="44" style="55" customWidth="1"/>
    <col min="15613" max="15613" width="16.5703125" style="55" customWidth="1"/>
    <col min="15614" max="15614" width="16.7109375" style="55" customWidth="1"/>
    <col min="15615" max="15615" width="31.85546875" style="55" customWidth="1"/>
    <col min="15616" max="15866" width="9.140625" style="55"/>
    <col min="15867" max="15867" width="7.28515625" style="55" bestFit="1" customWidth="1"/>
    <col min="15868" max="15868" width="44" style="55" customWidth="1"/>
    <col min="15869" max="15869" width="16.5703125" style="55" customWidth="1"/>
    <col min="15870" max="15870" width="16.7109375" style="55" customWidth="1"/>
    <col min="15871" max="15871" width="31.85546875" style="55" customWidth="1"/>
    <col min="15872" max="16122" width="9.140625" style="55"/>
    <col min="16123" max="16123" width="7.28515625" style="55" bestFit="1" customWidth="1"/>
    <col min="16124" max="16124" width="44" style="55" customWidth="1"/>
    <col min="16125" max="16125" width="16.5703125" style="55" customWidth="1"/>
    <col min="16126" max="16126" width="16.7109375" style="55" customWidth="1"/>
    <col min="16127" max="16127" width="31.85546875" style="55" customWidth="1"/>
    <col min="16128" max="16384" width="9.140625" style="55"/>
  </cols>
  <sheetData>
    <row r="1" spans="1:4">
      <c r="A1" s="214"/>
      <c r="C1" s="177" t="s">
        <v>144</v>
      </c>
    </row>
    <row r="2" spans="1:4" s="215" customFormat="1" ht="18.75">
      <c r="A2" s="178"/>
      <c r="C2" s="212" t="s">
        <v>286</v>
      </c>
      <c r="D2" s="55"/>
    </row>
    <row r="3" spans="1:4" s="215" customFormat="1" ht="15.75" customHeight="1">
      <c r="A3" s="178"/>
      <c r="C3" s="213" t="s">
        <v>285</v>
      </c>
      <c r="D3" s="55"/>
    </row>
    <row r="4" spans="1:4" ht="18.75" customHeight="1">
      <c r="A4" s="213"/>
    </row>
    <row r="5" spans="1:4">
      <c r="A5" s="178"/>
      <c r="C5" s="178" t="s">
        <v>331</v>
      </c>
    </row>
    <row r="6" spans="1:4">
      <c r="A6" s="178"/>
      <c r="C6" s="178" t="s">
        <v>498</v>
      </c>
    </row>
    <row r="8" spans="1:4">
      <c r="A8" s="791" t="s">
        <v>184</v>
      </c>
      <c r="B8" s="791"/>
      <c r="C8" s="791"/>
      <c r="D8" s="791"/>
    </row>
    <row r="9" spans="1:4">
      <c r="A9" s="792" t="s">
        <v>332</v>
      </c>
      <c r="B9" s="792"/>
      <c r="C9" s="792"/>
      <c r="D9" s="792"/>
    </row>
    <row r="10" spans="1:4" ht="59.25" customHeight="1">
      <c r="A10" s="796" t="s">
        <v>278</v>
      </c>
      <c r="B10" s="796"/>
      <c r="C10" s="796"/>
      <c r="D10" s="796"/>
    </row>
    <row r="11" spans="1:4" ht="16.5" thickBot="1">
      <c r="B11" s="276"/>
    </row>
    <row r="12" spans="1:4" ht="45.75" customHeight="1" thickBot="1">
      <c r="A12" s="206" t="s">
        <v>156</v>
      </c>
      <c r="B12" s="207" t="s">
        <v>179</v>
      </c>
      <c r="C12" s="216">
        <v>2022</v>
      </c>
      <c r="D12" s="216">
        <v>2023</v>
      </c>
    </row>
    <row r="13" spans="1:4" ht="16.5" customHeight="1" thickBot="1">
      <c r="A13" s="787" t="s">
        <v>188</v>
      </c>
      <c r="B13" s="788"/>
      <c r="C13" s="506">
        <f>SUM(C14:C15)</f>
        <v>2</v>
      </c>
      <c r="D13" s="277">
        <f>SUM(D14:D15)</f>
        <v>2</v>
      </c>
    </row>
    <row r="14" spans="1:4" ht="21.75" customHeight="1">
      <c r="A14" s="59" t="s">
        <v>171</v>
      </c>
      <c r="B14" s="153" t="s">
        <v>180</v>
      </c>
      <c r="C14" s="205">
        <v>1</v>
      </c>
      <c r="D14" s="205">
        <v>1</v>
      </c>
    </row>
    <row r="15" spans="1:4" ht="21" customHeight="1" thickBot="1">
      <c r="A15" s="61" t="s">
        <v>172</v>
      </c>
      <c r="B15" s="180" t="s">
        <v>334</v>
      </c>
      <c r="C15" s="278">
        <v>1</v>
      </c>
      <c r="D15" s="278">
        <v>1</v>
      </c>
    </row>
    <row r="16" spans="1:4" ht="16.5" customHeight="1" thickBot="1">
      <c r="A16" s="763" t="s">
        <v>260</v>
      </c>
      <c r="B16" s="764"/>
      <c r="C16" s="279">
        <f>SUM(C17:C19)</f>
        <v>3</v>
      </c>
      <c r="D16" s="279">
        <f>SUM(D17:D19)</f>
        <v>3</v>
      </c>
    </row>
    <row r="17" spans="1:4" ht="29.25" hidden="1" customHeight="1">
      <c r="A17" s="61" t="s">
        <v>171</v>
      </c>
      <c r="B17" s="62" t="s">
        <v>256</v>
      </c>
      <c r="C17" s="204">
        <v>0</v>
      </c>
      <c r="D17" s="204">
        <v>0</v>
      </c>
    </row>
    <row r="18" spans="1:4" ht="24.75" customHeight="1" thickBot="1">
      <c r="A18" s="60" t="s">
        <v>171</v>
      </c>
      <c r="B18" s="217" t="s">
        <v>257</v>
      </c>
      <c r="C18" s="278">
        <v>3</v>
      </c>
      <c r="D18" s="278">
        <v>3</v>
      </c>
    </row>
    <row r="19" spans="1:4" ht="27" hidden="1" customHeight="1" thickBot="1">
      <c r="A19" s="158" t="s">
        <v>173</v>
      </c>
      <c r="B19" s="209" t="s">
        <v>264</v>
      </c>
      <c r="C19" s="280">
        <v>0</v>
      </c>
      <c r="D19" s="280">
        <v>0</v>
      </c>
    </row>
    <row r="20" spans="1:4" ht="16.5" customHeight="1" thickBot="1">
      <c r="A20" s="785" t="s">
        <v>181</v>
      </c>
      <c r="B20" s="786"/>
      <c r="C20" s="279">
        <f t="shared" ref="C20:D20" si="0">SUM(C21:C22)</f>
        <v>2.5</v>
      </c>
      <c r="D20" s="279">
        <f t="shared" si="0"/>
        <v>2</v>
      </c>
    </row>
    <row r="21" spans="1:4">
      <c r="A21" s="60" t="s">
        <v>171</v>
      </c>
      <c r="B21" s="217" t="s">
        <v>249</v>
      </c>
      <c r="C21" s="278">
        <v>0.5</v>
      </c>
      <c r="D21" s="278">
        <v>0</v>
      </c>
    </row>
    <row r="22" spans="1:4" ht="26.25" customHeight="1" thickBot="1">
      <c r="A22" s="60" t="s">
        <v>172</v>
      </c>
      <c r="B22" s="217" t="s">
        <v>248</v>
      </c>
      <c r="C22" s="278">
        <v>2</v>
      </c>
      <c r="D22" s="278">
        <v>2</v>
      </c>
    </row>
    <row r="23" spans="1:4" ht="16.5" customHeight="1" thickBot="1">
      <c r="A23" s="767" t="s">
        <v>251</v>
      </c>
      <c r="B23" s="768"/>
      <c r="C23" s="279">
        <f t="shared" ref="C23:D23" si="1">SUM(C24:C25)</f>
        <v>1.5</v>
      </c>
      <c r="D23" s="279">
        <f t="shared" si="1"/>
        <v>2</v>
      </c>
    </row>
    <row r="24" spans="1:4" ht="23.25" customHeight="1">
      <c r="A24" s="60" t="s">
        <v>171</v>
      </c>
      <c r="B24" s="217" t="s">
        <v>247</v>
      </c>
      <c r="C24" s="278">
        <v>0.5</v>
      </c>
      <c r="D24" s="278">
        <v>1</v>
      </c>
    </row>
    <row r="25" spans="1:4" ht="21" customHeight="1" thickBot="1">
      <c r="A25" s="60" t="s">
        <v>172</v>
      </c>
      <c r="B25" s="217" t="s">
        <v>189</v>
      </c>
      <c r="C25" s="280">
        <v>1</v>
      </c>
      <c r="D25" s="280">
        <v>1</v>
      </c>
    </row>
    <row r="26" spans="1:4" s="58" customFormat="1" ht="16.5" thickBot="1">
      <c r="A26" s="773" t="s">
        <v>183</v>
      </c>
      <c r="B26" s="774"/>
      <c r="C26" s="279">
        <f>C13+C16+C20+C23</f>
        <v>9</v>
      </c>
      <c r="D26" s="279">
        <f>D13+D16+D20+D23</f>
        <v>9</v>
      </c>
    </row>
  </sheetData>
  <sheetProtection formatCells="0" formatRows="0" insertRows="0" deleteRows="0"/>
  <mergeCells count="8">
    <mergeCell ref="A23:B23"/>
    <mergeCell ref="A26:B26"/>
    <mergeCell ref="A16:B16"/>
    <mergeCell ref="A8:D8"/>
    <mergeCell ref="A9:D9"/>
    <mergeCell ref="A10:D10"/>
    <mergeCell ref="A13:B13"/>
    <mergeCell ref="A20:B20"/>
  </mergeCells>
  <printOptions horizontalCentered="1"/>
  <pageMargins left="0.78740157480314965" right="0.17" top="0.39370078740157483" bottom="0.55118110236220474" header="0.27559055118110237" footer="0.27559055118110237"/>
  <pageSetup paperSize="9" scale="80" orientation="portrait" r:id="rId1"/>
  <headerFooter alignWithMargins="0">
    <oddHeader>&amp;R&amp;"Times New Roman,обычный"&amp;8СР</oddHeader>
  </headerFooter>
</worksheet>
</file>

<file path=xl/worksheets/sheet5.xml><?xml version="1.0" encoding="utf-8"?>
<worksheet xmlns="http://schemas.openxmlformats.org/spreadsheetml/2006/main" xmlns:r="http://schemas.openxmlformats.org/officeDocument/2006/relationships">
  <sheetPr>
    <pageSetUpPr fitToPage="1"/>
  </sheetPr>
  <dimension ref="A1:J65"/>
  <sheetViews>
    <sheetView view="pageBreakPreview" topLeftCell="A19" zoomScale="80" zoomScaleNormal="87" zoomScaleSheetLayoutView="80" workbookViewId="0">
      <selection activeCell="K40" sqref="K40"/>
    </sheetView>
  </sheetViews>
  <sheetFormatPr defaultRowHeight="12.75"/>
  <cols>
    <col min="1" max="1" width="5.42578125" customWidth="1"/>
    <col min="2" max="2" width="40.7109375" customWidth="1"/>
    <col min="4" max="4" width="11.28515625" customWidth="1"/>
    <col min="5" max="5" width="10.28515625" customWidth="1"/>
    <col min="6" max="6" width="32.7109375" customWidth="1"/>
    <col min="7" max="7" width="18.42578125" customWidth="1"/>
    <col min="8" max="8" width="14.7109375" customWidth="1"/>
    <col min="10" max="10" width="13.85546875" bestFit="1" customWidth="1"/>
    <col min="14" max="14" width="12.85546875" bestFit="1" customWidth="1"/>
    <col min="257" max="257" width="5.42578125" customWidth="1"/>
    <col min="258" max="258" width="26.28515625" customWidth="1"/>
    <col min="260" max="260" width="11.28515625" customWidth="1"/>
    <col min="261" max="261" width="10.28515625" customWidth="1"/>
    <col min="262" max="262" width="11.28515625" customWidth="1"/>
    <col min="263" max="263" width="15.42578125" customWidth="1"/>
    <col min="513" max="513" width="5.42578125" customWidth="1"/>
    <col min="514" max="514" width="26.28515625" customWidth="1"/>
    <col min="516" max="516" width="11.28515625" customWidth="1"/>
    <col min="517" max="517" width="10.28515625" customWidth="1"/>
    <col min="518" max="518" width="11.28515625" customWidth="1"/>
    <col min="519" max="519" width="15.42578125" customWidth="1"/>
    <col min="769" max="769" width="5.42578125" customWidth="1"/>
    <col min="770" max="770" width="26.28515625" customWidth="1"/>
    <col min="772" max="772" width="11.28515625" customWidth="1"/>
    <col min="773" max="773" width="10.28515625" customWidth="1"/>
    <col min="774" max="774" width="11.28515625" customWidth="1"/>
    <col min="775" max="775" width="15.42578125" customWidth="1"/>
    <col min="1025" max="1025" width="5.42578125" customWidth="1"/>
    <col min="1026" max="1026" width="26.28515625" customWidth="1"/>
    <col min="1028" max="1028" width="11.28515625" customWidth="1"/>
    <col min="1029" max="1029" width="10.28515625" customWidth="1"/>
    <col min="1030" max="1030" width="11.28515625" customWidth="1"/>
    <col min="1031" max="1031" width="15.42578125" customWidth="1"/>
    <col min="1281" max="1281" width="5.42578125" customWidth="1"/>
    <col min="1282" max="1282" width="26.28515625" customWidth="1"/>
    <col min="1284" max="1284" width="11.28515625" customWidth="1"/>
    <col min="1285" max="1285" width="10.28515625" customWidth="1"/>
    <col min="1286" max="1286" width="11.28515625" customWidth="1"/>
    <col min="1287" max="1287" width="15.42578125" customWidth="1"/>
    <col min="1537" max="1537" width="5.42578125" customWidth="1"/>
    <col min="1538" max="1538" width="26.28515625" customWidth="1"/>
    <col min="1540" max="1540" width="11.28515625" customWidth="1"/>
    <col min="1541" max="1541" width="10.28515625" customWidth="1"/>
    <col min="1542" max="1542" width="11.28515625" customWidth="1"/>
    <col min="1543" max="1543" width="15.42578125" customWidth="1"/>
    <col min="1793" max="1793" width="5.42578125" customWidth="1"/>
    <col min="1794" max="1794" width="26.28515625" customWidth="1"/>
    <col min="1796" max="1796" width="11.28515625" customWidth="1"/>
    <col min="1797" max="1797" width="10.28515625" customWidth="1"/>
    <col min="1798" max="1798" width="11.28515625" customWidth="1"/>
    <col min="1799" max="1799" width="15.42578125" customWidth="1"/>
    <col min="2049" max="2049" width="5.42578125" customWidth="1"/>
    <col min="2050" max="2050" width="26.28515625" customWidth="1"/>
    <col min="2052" max="2052" width="11.28515625" customWidth="1"/>
    <col min="2053" max="2053" width="10.28515625" customWidth="1"/>
    <col min="2054" max="2054" width="11.28515625" customWidth="1"/>
    <col min="2055" max="2055" width="15.42578125" customWidth="1"/>
    <col min="2305" max="2305" width="5.42578125" customWidth="1"/>
    <col min="2306" max="2306" width="26.28515625" customWidth="1"/>
    <col min="2308" max="2308" width="11.28515625" customWidth="1"/>
    <col min="2309" max="2309" width="10.28515625" customWidth="1"/>
    <col min="2310" max="2310" width="11.28515625" customWidth="1"/>
    <col min="2311" max="2311" width="15.42578125" customWidth="1"/>
    <col min="2561" max="2561" width="5.42578125" customWidth="1"/>
    <col min="2562" max="2562" width="26.28515625" customWidth="1"/>
    <col min="2564" max="2564" width="11.28515625" customWidth="1"/>
    <col min="2565" max="2565" width="10.28515625" customWidth="1"/>
    <col min="2566" max="2566" width="11.28515625" customWidth="1"/>
    <col min="2567" max="2567" width="15.42578125" customWidth="1"/>
    <col min="2817" max="2817" width="5.42578125" customWidth="1"/>
    <col min="2818" max="2818" width="26.28515625" customWidth="1"/>
    <col min="2820" max="2820" width="11.28515625" customWidth="1"/>
    <col min="2821" max="2821" width="10.28515625" customWidth="1"/>
    <col min="2822" max="2822" width="11.28515625" customWidth="1"/>
    <col min="2823" max="2823" width="15.42578125" customWidth="1"/>
    <col min="3073" max="3073" width="5.42578125" customWidth="1"/>
    <col min="3074" max="3074" width="26.28515625" customWidth="1"/>
    <col min="3076" max="3076" width="11.28515625" customWidth="1"/>
    <col min="3077" max="3077" width="10.28515625" customWidth="1"/>
    <col min="3078" max="3078" width="11.28515625" customWidth="1"/>
    <col min="3079" max="3079" width="15.42578125" customWidth="1"/>
    <col min="3329" max="3329" width="5.42578125" customWidth="1"/>
    <col min="3330" max="3330" width="26.28515625" customWidth="1"/>
    <col min="3332" max="3332" width="11.28515625" customWidth="1"/>
    <col min="3333" max="3333" width="10.28515625" customWidth="1"/>
    <col min="3334" max="3334" width="11.28515625" customWidth="1"/>
    <col min="3335" max="3335" width="15.42578125" customWidth="1"/>
    <col min="3585" max="3585" width="5.42578125" customWidth="1"/>
    <col min="3586" max="3586" width="26.28515625" customWidth="1"/>
    <col min="3588" max="3588" width="11.28515625" customWidth="1"/>
    <col min="3589" max="3589" width="10.28515625" customWidth="1"/>
    <col min="3590" max="3590" width="11.28515625" customWidth="1"/>
    <col min="3591" max="3591" width="15.42578125" customWidth="1"/>
    <col min="3841" max="3841" width="5.42578125" customWidth="1"/>
    <col min="3842" max="3842" width="26.28515625" customWidth="1"/>
    <col min="3844" max="3844" width="11.28515625" customWidth="1"/>
    <col min="3845" max="3845" width="10.28515625" customWidth="1"/>
    <col min="3846" max="3846" width="11.28515625" customWidth="1"/>
    <col min="3847" max="3847" width="15.42578125" customWidth="1"/>
    <col min="4097" max="4097" width="5.42578125" customWidth="1"/>
    <col min="4098" max="4098" width="26.28515625" customWidth="1"/>
    <col min="4100" max="4100" width="11.28515625" customWidth="1"/>
    <col min="4101" max="4101" width="10.28515625" customWidth="1"/>
    <col min="4102" max="4102" width="11.28515625" customWidth="1"/>
    <col min="4103" max="4103" width="15.42578125" customWidth="1"/>
    <col min="4353" max="4353" width="5.42578125" customWidth="1"/>
    <col min="4354" max="4354" width="26.28515625" customWidth="1"/>
    <col min="4356" max="4356" width="11.28515625" customWidth="1"/>
    <col min="4357" max="4357" width="10.28515625" customWidth="1"/>
    <col min="4358" max="4358" width="11.28515625" customWidth="1"/>
    <col min="4359" max="4359" width="15.42578125" customWidth="1"/>
    <col min="4609" max="4609" width="5.42578125" customWidth="1"/>
    <col min="4610" max="4610" width="26.28515625" customWidth="1"/>
    <col min="4612" max="4612" width="11.28515625" customWidth="1"/>
    <col min="4613" max="4613" width="10.28515625" customWidth="1"/>
    <col min="4614" max="4614" width="11.28515625" customWidth="1"/>
    <col min="4615" max="4615" width="15.42578125" customWidth="1"/>
    <col min="4865" max="4865" width="5.42578125" customWidth="1"/>
    <col min="4866" max="4866" width="26.28515625" customWidth="1"/>
    <col min="4868" max="4868" width="11.28515625" customWidth="1"/>
    <col min="4869" max="4869" width="10.28515625" customWidth="1"/>
    <col min="4870" max="4870" width="11.28515625" customWidth="1"/>
    <col min="4871" max="4871" width="15.42578125" customWidth="1"/>
    <col min="5121" max="5121" width="5.42578125" customWidth="1"/>
    <col min="5122" max="5122" width="26.28515625" customWidth="1"/>
    <col min="5124" max="5124" width="11.28515625" customWidth="1"/>
    <col min="5125" max="5125" width="10.28515625" customWidth="1"/>
    <col min="5126" max="5126" width="11.28515625" customWidth="1"/>
    <col min="5127" max="5127" width="15.42578125" customWidth="1"/>
    <col min="5377" max="5377" width="5.42578125" customWidth="1"/>
    <col min="5378" max="5378" width="26.28515625" customWidth="1"/>
    <col min="5380" max="5380" width="11.28515625" customWidth="1"/>
    <col min="5381" max="5381" width="10.28515625" customWidth="1"/>
    <col min="5382" max="5382" width="11.28515625" customWidth="1"/>
    <col min="5383" max="5383" width="15.42578125" customWidth="1"/>
    <col min="5633" max="5633" width="5.42578125" customWidth="1"/>
    <col min="5634" max="5634" width="26.28515625" customWidth="1"/>
    <col min="5636" max="5636" width="11.28515625" customWidth="1"/>
    <col min="5637" max="5637" width="10.28515625" customWidth="1"/>
    <col min="5638" max="5638" width="11.28515625" customWidth="1"/>
    <col min="5639" max="5639" width="15.42578125" customWidth="1"/>
    <col min="5889" max="5889" width="5.42578125" customWidth="1"/>
    <col min="5890" max="5890" width="26.28515625" customWidth="1"/>
    <col min="5892" max="5892" width="11.28515625" customWidth="1"/>
    <col min="5893" max="5893" width="10.28515625" customWidth="1"/>
    <col min="5894" max="5894" width="11.28515625" customWidth="1"/>
    <col min="5895" max="5895" width="15.42578125" customWidth="1"/>
    <col min="6145" max="6145" width="5.42578125" customWidth="1"/>
    <col min="6146" max="6146" width="26.28515625" customWidth="1"/>
    <col min="6148" max="6148" width="11.28515625" customWidth="1"/>
    <col min="6149" max="6149" width="10.28515625" customWidth="1"/>
    <col min="6150" max="6150" width="11.28515625" customWidth="1"/>
    <col min="6151" max="6151" width="15.42578125" customWidth="1"/>
    <col min="6401" max="6401" width="5.42578125" customWidth="1"/>
    <col min="6402" max="6402" width="26.28515625" customWidth="1"/>
    <col min="6404" max="6404" width="11.28515625" customWidth="1"/>
    <col min="6405" max="6405" width="10.28515625" customWidth="1"/>
    <col min="6406" max="6406" width="11.28515625" customWidth="1"/>
    <col min="6407" max="6407" width="15.42578125" customWidth="1"/>
    <col min="6657" max="6657" width="5.42578125" customWidth="1"/>
    <col min="6658" max="6658" width="26.28515625" customWidth="1"/>
    <col min="6660" max="6660" width="11.28515625" customWidth="1"/>
    <col min="6661" max="6661" width="10.28515625" customWidth="1"/>
    <col min="6662" max="6662" width="11.28515625" customWidth="1"/>
    <col min="6663" max="6663" width="15.42578125" customWidth="1"/>
    <col min="6913" max="6913" width="5.42578125" customWidth="1"/>
    <col min="6914" max="6914" width="26.28515625" customWidth="1"/>
    <col min="6916" max="6916" width="11.28515625" customWidth="1"/>
    <col min="6917" max="6917" width="10.28515625" customWidth="1"/>
    <col min="6918" max="6918" width="11.28515625" customWidth="1"/>
    <col min="6919" max="6919" width="15.42578125" customWidth="1"/>
    <col min="7169" max="7169" width="5.42578125" customWidth="1"/>
    <col min="7170" max="7170" width="26.28515625" customWidth="1"/>
    <col min="7172" max="7172" width="11.28515625" customWidth="1"/>
    <col min="7173" max="7173" width="10.28515625" customWidth="1"/>
    <col min="7174" max="7174" width="11.28515625" customWidth="1"/>
    <col min="7175" max="7175" width="15.42578125" customWidth="1"/>
    <col min="7425" max="7425" width="5.42578125" customWidth="1"/>
    <col min="7426" max="7426" width="26.28515625" customWidth="1"/>
    <col min="7428" max="7428" width="11.28515625" customWidth="1"/>
    <col min="7429" max="7429" width="10.28515625" customWidth="1"/>
    <col min="7430" max="7430" width="11.28515625" customWidth="1"/>
    <col min="7431" max="7431" width="15.42578125" customWidth="1"/>
    <col min="7681" max="7681" width="5.42578125" customWidth="1"/>
    <col min="7682" max="7682" width="26.28515625" customWidth="1"/>
    <col min="7684" max="7684" width="11.28515625" customWidth="1"/>
    <col min="7685" max="7685" width="10.28515625" customWidth="1"/>
    <col min="7686" max="7686" width="11.28515625" customWidth="1"/>
    <col min="7687" max="7687" width="15.42578125" customWidth="1"/>
    <col min="7937" max="7937" width="5.42578125" customWidth="1"/>
    <col min="7938" max="7938" width="26.28515625" customWidth="1"/>
    <col min="7940" max="7940" width="11.28515625" customWidth="1"/>
    <col min="7941" max="7941" width="10.28515625" customWidth="1"/>
    <col min="7942" max="7942" width="11.28515625" customWidth="1"/>
    <col min="7943" max="7943" width="15.42578125" customWidth="1"/>
    <col min="8193" max="8193" width="5.42578125" customWidth="1"/>
    <col min="8194" max="8194" width="26.28515625" customWidth="1"/>
    <col min="8196" max="8196" width="11.28515625" customWidth="1"/>
    <col min="8197" max="8197" width="10.28515625" customWidth="1"/>
    <col min="8198" max="8198" width="11.28515625" customWidth="1"/>
    <col min="8199" max="8199" width="15.42578125" customWidth="1"/>
    <col min="8449" max="8449" width="5.42578125" customWidth="1"/>
    <col min="8450" max="8450" width="26.28515625" customWidth="1"/>
    <col min="8452" max="8452" width="11.28515625" customWidth="1"/>
    <col min="8453" max="8453" width="10.28515625" customWidth="1"/>
    <col min="8454" max="8454" width="11.28515625" customWidth="1"/>
    <col min="8455" max="8455" width="15.42578125" customWidth="1"/>
    <col min="8705" max="8705" width="5.42578125" customWidth="1"/>
    <col min="8706" max="8706" width="26.28515625" customWidth="1"/>
    <col min="8708" max="8708" width="11.28515625" customWidth="1"/>
    <col min="8709" max="8709" width="10.28515625" customWidth="1"/>
    <col min="8710" max="8710" width="11.28515625" customWidth="1"/>
    <col min="8711" max="8711" width="15.42578125" customWidth="1"/>
    <col min="8961" max="8961" width="5.42578125" customWidth="1"/>
    <col min="8962" max="8962" width="26.28515625" customWidth="1"/>
    <col min="8964" max="8964" width="11.28515625" customWidth="1"/>
    <col min="8965" max="8965" width="10.28515625" customWidth="1"/>
    <col min="8966" max="8966" width="11.28515625" customWidth="1"/>
    <col min="8967" max="8967" width="15.42578125" customWidth="1"/>
    <col min="9217" max="9217" width="5.42578125" customWidth="1"/>
    <col min="9218" max="9218" width="26.28515625" customWidth="1"/>
    <col min="9220" max="9220" width="11.28515625" customWidth="1"/>
    <col min="9221" max="9221" width="10.28515625" customWidth="1"/>
    <col min="9222" max="9222" width="11.28515625" customWidth="1"/>
    <col min="9223" max="9223" width="15.42578125" customWidth="1"/>
    <col min="9473" max="9473" width="5.42578125" customWidth="1"/>
    <col min="9474" max="9474" width="26.28515625" customWidth="1"/>
    <col min="9476" max="9476" width="11.28515625" customWidth="1"/>
    <col min="9477" max="9477" width="10.28515625" customWidth="1"/>
    <col min="9478" max="9478" width="11.28515625" customWidth="1"/>
    <col min="9479" max="9479" width="15.42578125" customWidth="1"/>
    <col min="9729" max="9729" width="5.42578125" customWidth="1"/>
    <col min="9730" max="9730" width="26.28515625" customWidth="1"/>
    <col min="9732" max="9732" width="11.28515625" customWidth="1"/>
    <col min="9733" max="9733" width="10.28515625" customWidth="1"/>
    <col min="9734" max="9734" width="11.28515625" customWidth="1"/>
    <col min="9735" max="9735" width="15.42578125" customWidth="1"/>
    <col min="9985" max="9985" width="5.42578125" customWidth="1"/>
    <col min="9986" max="9986" width="26.28515625" customWidth="1"/>
    <col min="9988" max="9988" width="11.28515625" customWidth="1"/>
    <col min="9989" max="9989" width="10.28515625" customWidth="1"/>
    <col min="9990" max="9990" width="11.28515625" customWidth="1"/>
    <col min="9991" max="9991" width="15.42578125" customWidth="1"/>
    <col min="10241" max="10241" width="5.42578125" customWidth="1"/>
    <col min="10242" max="10242" width="26.28515625" customWidth="1"/>
    <col min="10244" max="10244" width="11.28515625" customWidth="1"/>
    <col min="10245" max="10245" width="10.28515625" customWidth="1"/>
    <col min="10246" max="10246" width="11.28515625" customWidth="1"/>
    <col min="10247" max="10247" width="15.42578125" customWidth="1"/>
    <col min="10497" max="10497" width="5.42578125" customWidth="1"/>
    <col min="10498" max="10498" width="26.28515625" customWidth="1"/>
    <col min="10500" max="10500" width="11.28515625" customWidth="1"/>
    <col min="10501" max="10501" width="10.28515625" customWidth="1"/>
    <col min="10502" max="10502" width="11.28515625" customWidth="1"/>
    <col min="10503" max="10503" width="15.42578125" customWidth="1"/>
    <col min="10753" max="10753" width="5.42578125" customWidth="1"/>
    <col min="10754" max="10754" width="26.28515625" customWidth="1"/>
    <col min="10756" max="10756" width="11.28515625" customWidth="1"/>
    <col min="10757" max="10757" width="10.28515625" customWidth="1"/>
    <col min="10758" max="10758" width="11.28515625" customWidth="1"/>
    <col min="10759" max="10759" width="15.42578125" customWidth="1"/>
    <col min="11009" max="11009" width="5.42578125" customWidth="1"/>
    <col min="11010" max="11010" width="26.28515625" customWidth="1"/>
    <col min="11012" max="11012" width="11.28515625" customWidth="1"/>
    <col min="11013" max="11013" width="10.28515625" customWidth="1"/>
    <col min="11014" max="11014" width="11.28515625" customWidth="1"/>
    <col min="11015" max="11015" width="15.42578125" customWidth="1"/>
    <col min="11265" max="11265" width="5.42578125" customWidth="1"/>
    <col min="11266" max="11266" width="26.28515625" customWidth="1"/>
    <col min="11268" max="11268" width="11.28515625" customWidth="1"/>
    <col min="11269" max="11269" width="10.28515625" customWidth="1"/>
    <col min="11270" max="11270" width="11.28515625" customWidth="1"/>
    <col min="11271" max="11271" width="15.42578125" customWidth="1"/>
    <col min="11521" max="11521" width="5.42578125" customWidth="1"/>
    <col min="11522" max="11522" width="26.28515625" customWidth="1"/>
    <col min="11524" max="11524" width="11.28515625" customWidth="1"/>
    <col min="11525" max="11525" width="10.28515625" customWidth="1"/>
    <col min="11526" max="11526" width="11.28515625" customWidth="1"/>
    <col min="11527" max="11527" width="15.42578125" customWidth="1"/>
    <col min="11777" max="11777" width="5.42578125" customWidth="1"/>
    <col min="11778" max="11778" width="26.28515625" customWidth="1"/>
    <col min="11780" max="11780" width="11.28515625" customWidth="1"/>
    <col min="11781" max="11781" width="10.28515625" customWidth="1"/>
    <col min="11782" max="11782" width="11.28515625" customWidth="1"/>
    <col min="11783" max="11783" width="15.42578125" customWidth="1"/>
    <col min="12033" max="12033" width="5.42578125" customWidth="1"/>
    <col min="12034" max="12034" width="26.28515625" customWidth="1"/>
    <col min="12036" max="12036" width="11.28515625" customWidth="1"/>
    <col min="12037" max="12037" width="10.28515625" customWidth="1"/>
    <col min="12038" max="12038" width="11.28515625" customWidth="1"/>
    <col min="12039" max="12039" width="15.42578125" customWidth="1"/>
    <col min="12289" max="12289" width="5.42578125" customWidth="1"/>
    <col min="12290" max="12290" width="26.28515625" customWidth="1"/>
    <col min="12292" max="12292" width="11.28515625" customWidth="1"/>
    <col min="12293" max="12293" width="10.28515625" customWidth="1"/>
    <col min="12294" max="12294" width="11.28515625" customWidth="1"/>
    <col min="12295" max="12295" width="15.42578125" customWidth="1"/>
    <col min="12545" max="12545" width="5.42578125" customWidth="1"/>
    <col min="12546" max="12546" width="26.28515625" customWidth="1"/>
    <col min="12548" max="12548" width="11.28515625" customWidth="1"/>
    <col min="12549" max="12549" width="10.28515625" customWidth="1"/>
    <col min="12550" max="12550" width="11.28515625" customWidth="1"/>
    <col min="12551" max="12551" width="15.42578125" customWidth="1"/>
    <col min="12801" max="12801" width="5.42578125" customWidth="1"/>
    <col min="12802" max="12802" width="26.28515625" customWidth="1"/>
    <col min="12804" max="12804" width="11.28515625" customWidth="1"/>
    <col min="12805" max="12805" width="10.28515625" customWidth="1"/>
    <col min="12806" max="12806" width="11.28515625" customWidth="1"/>
    <col min="12807" max="12807" width="15.42578125" customWidth="1"/>
    <col min="13057" max="13057" width="5.42578125" customWidth="1"/>
    <col min="13058" max="13058" width="26.28515625" customWidth="1"/>
    <col min="13060" max="13060" width="11.28515625" customWidth="1"/>
    <col min="13061" max="13061" width="10.28515625" customWidth="1"/>
    <col min="13062" max="13062" width="11.28515625" customWidth="1"/>
    <col min="13063" max="13063" width="15.42578125" customWidth="1"/>
    <col min="13313" max="13313" width="5.42578125" customWidth="1"/>
    <col min="13314" max="13314" width="26.28515625" customWidth="1"/>
    <col min="13316" max="13316" width="11.28515625" customWidth="1"/>
    <col min="13317" max="13317" width="10.28515625" customWidth="1"/>
    <col min="13318" max="13318" width="11.28515625" customWidth="1"/>
    <col min="13319" max="13319" width="15.42578125" customWidth="1"/>
    <col min="13569" max="13569" width="5.42578125" customWidth="1"/>
    <col min="13570" max="13570" width="26.28515625" customWidth="1"/>
    <col min="13572" max="13572" width="11.28515625" customWidth="1"/>
    <col min="13573" max="13573" width="10.28515625" customWidth="1"/>
    <col min="13574" max="13574" width="11.28515625" customWidth="1"/>
    <col min="13575" max="13575" width="15.42578125" customWidth="1"/>
    <col min="13825" max="13825" width="5.42578125" customWidth="1"/>
    <col min="13826" max="13826" width="26.28515625" customWidth="1"/>
    <col min="13828" max="13828" width="11.28515625" customWidth="1"/>
    <col min="13829" max="13829" width="10.28515625" customWidth="1"/>
    <col min="13830" max="13830" width="11.28515625" customWidth="1"/>
    <col min="13831" max="13831" width="15.42578125" customWidth="1"/>
    <col min="14081" max="14081" width="5.42578125" customWidth="1"/>
    <col min="14082" max="14082" width="26.28515625" customWidth="1"/>
    <col min="14084" max="14084" width="11.28515625" customWidth="1"/>
    <col min="14085" max="14085" width="10.28515625" customWidth="1"/>
    <col min="14086" max="14086" width="11.28515625" customWidth="1"/>
    <col min="14087" max="14087" width="15.42578125" customWidth="1"/>
    <col min="14337" max="14337" width="5.42578125" customWidth="1"/>
    <col min="14338" max="14338" width="26.28515625" customWidth="1"/>
    <col min="14340" max="14340" width="11.28515625" customWidth="1"/>
    <col min="14341" max="14341" width="10.28515625" customWidth="1"/>
    <col min="14342" max="14342" width="11.28515625" customWidth="1"/>
    <col min="14343" max="14343" width="15.42578125" customWidth="1"/>
    <col min="14593" max="14593" width="5.42578125" customWidth="1"/>
    <col min="14594" max="14594" width="26.28515625" customWidth="1"/>
    <col min="14596" max="14596" width="11.28515625" customWidth="1"/>
    <col min="14597" max="14597" width="10.28515625" customWidth="1"/>
    <col min="14598" max="14598" width="11.28515625" customWidth="1"/>
    <col min="14599" max="14599" width="15.42578125" customWidth="1"/>
    <col min="14849" max="14849" width="5.42578125" customWidth="1"/>
    <col min="14850" max="14850" width="26.28515625" customWidth="1"/>
    <col min="14852" max="14852" width="11.28515625" customWidth="1"/>
    <col min="14853" max="14853" width="10.28515625" customWidth="1"/>
    <col min="14854" max="14854" width="11.28515625" customWidth="1"/>
    <col min="14855" max="14855" width="15.42578125" customWidth="1"/>
    <col min="15105" max="15105" width="5.42578125" customWidth="1"/>
    <col min="15106" max="15106" width="26.28515625" customWidth="1"/>
    <col min="15108" max="15108" width="11.28515625" customWidth="1"/>
    <col min="15109" max="15109" width="10.28515625" customWidth="1"/>
    <col min="15110" max="15110" width="11.28515625" customWidth="1"/>
    <col min="15111" max="15111" width="15.42578125" customWidth="1"/>
    <col min="15361" max="15361" width="5.42578125" customWidth="1"/>
    <col min="15362" max="15362" width="26.28515625" customWidth="1"/>
    <col min="15364" max="15364" width="11.28515625" customWidth="1"/>
    <col min="15365" max="15365" width="10.28515625" customWidth="1"/>
    <col min="15366" max="15366" width="11.28515625" customWidth="1"/>
    <col min="15367" max="15367" width="15.42578125" customWidth="1"/>
    <col min="15617" max="15617" width="5.42578125" customWidth="1"/>
    <col min="15618" max="15618" width="26.28515625" customWidth="1"/>
    <col min="15620" max="15620" width="11.28515625" customWidth="1"/>
    <col min="15621" max="15621" width="10.28515625" customWidth="1"/>
    <col min="15622" max="15622" width="11.28515625" customWidth="1"/>
    <col min="15623" max="15623" width="15.42578125" customWidth="1"/>
    <col min="15873" max="15873" width="5.42578125" customWidth="1"/>
    <col min="15874" max="15874" width="26.28515625" customWidth="1"/>
    <col min="15876" max="15876" width="11.28515625" customWidth="1"/>
    <col min="15877" max="15877" width="10.28515625" customWidth="1"/>
    <col min="15878" max="15878" width="11.28515625" customWidth="1"/>
    <col min="15879" max="15879" width="15.42578125" customWidth="1"/>
    <col min="16129" max="16129" width="5.42578125" customWidth="1"/>
    <col min="16130" max="16130" width="26.28515625" customWidth="1"/>
    <col min="16132" max="16132" width="11.28515625" customWidth="1"/>
    <col min="16133" max="16133" width="10.28515625" customWidth="1"/>
    <col min="16134" max="16134" width="11.28515625" customWidth="1"/>
    <col min="16135" max="16135" width="15.42578125" customWidth="1"/>
  </cols>
  <sheetData>
    <row r="1" spans="1:8" ht="56.25" customHeight="1">
      <c r="A1" s="800" t="s">
        <v>312</v>
      </c>
      <c r="B1" s="800"/>
      <c r="C1" s="800"/>
      <c r="D1" s="800"/>
      <c r="E1" s="800"/>
      <c r="F1" s="800"/>
      <c r="G1" s="800"/>
    </row>
    <row r="2" spans="1:8" ht="13.5" thickBot="1"/>
    <row r="3" spans="1:8" ht="30" customHeight="1">
      <c r="A3" s="801" t="s">
        <v>313</v>
      </c>
      <c r="B3" s="802"/>
      <c r="C3" s="802"/>
      <c r="D3" s="802"/>
      <c r="E3" s="802"/>
      <c r="F3" s="802"/>
      <c r="G3" s="498">
        <f>G4</f>
        <v>5605104.0899999999</v>
      </c>
    </row>
    <row r="4" spans="1:8" ht="25.5" customHeight="1">
      <c r="A4" s="803" t="s">
        <v>314</v>
      </c>
      <c r="B4" s="804"/>
      <c r="C4" s="804"/>
      <c r="D4" s="804"/>
      <c r="E4" s="804"/>
      <c r="F4" s="805"/>
      <c r="G4" s="464">
        <f>G5</f>
        <v>5605104.0899999999</v>
      </c>
      <c r="H4" s="432"/>
    </row>
    <row r="5" spans="1:8" ht="16.5" thickBot="1">
      <c r="A5" s="806" t="s">
        <v>155</v>
      </c>
      <c r="B5" s="807"/>
      <c r="C5" s="807"/>
      <c r="D5" s="807"/>
      <c r="E5" s="807"/>
      <c r="F5" s="807"/>
      <c r="G5" s="547">
        <f>'иной пер'!AK31+'пед пер'!BU24</f>
        <v>5605104.0899999999</v>
      </c>
      <c r="H5" s="432"/>
    </row>
    <row r="6" spans="1:8" ht="31.5" customHeight="1" thickBot="1">
      <c r="A6" s="243"/>
      <c r="B6" s="243"/>
      <c r="C6" s="243"/>
      <c r="D6" s="243"/>
      <c r="E6" s="243"/>
      <c r="F6" s="243"/>
      <c r="G6" s="244"/>
      <c r="H6" s="432"/>
    </row>
    <row r="7" spans="1:8" ht="50.25" customHeight="1">
      <c r="A7" s="808" t="s">
        <v>315</v>
      </c>
      <c r="B7" s="809"/>
      <c r="C7" s="809"/>
      <c r="D7" s="809"/>
      <c r="E7" s="809"/>
      <c r="F7" s="810"/>
      <c r="G7" s="498">
        <f>G8</f>
        <v>1692741.44</v>
      </c>
      <c r="H7" s="432"/>
    </row>
    <row r="8" spans="1:8" ht="21" customHeight="1">
      <c r="A8" s="803" t="s">
        <v>316</v>
      </c>
      <c r="B8" s="804"/>
      <c r="C8" s="804"/>
      <c r="D8" s="804"/>
      <c r="E8" s="804"/>
      <c r="F8" s="805"/>
      <c r="G8" s="464">
        <f>G9</f>
        <v>1692741.44</v>
      </c>
    </row>
    <row r="9" spans="1:8" ht="16.5" thickBot="1">
      <c r="A9" s="806" t="s">
        <v>317</v>
      </c>
      <c r="B9" s="807"/>
      <c r="C9" s="807"/>
      <c r="D9" s="807"/>
      <c r="E9" s="807"/>
      <c r="F9" s="807"/>
      <c r="G9" s="548">
        <f>G5*30.2%</f>
        <v>1692741.44</v>
      </c>
    </row>
    <row r="10" spans="1:8" ht="16.5" thickBot="1">
      <c r="A10" s="394"/>
      <c r="B10" s="243"/>
      <c r="C10" s="243"/>
      <c r="D10" s="243"/>
      <c r="E10" s="243"/>
      <c r="F10" s="395"/>
      <c r="G10" s="396"/>
    </row>
    <row r="11" spans="1:8" ht="34.5" customHeight="1">
      <c r="A11" s="808" t="s">
        <v>318</v>
      </c>
      <c r="B11" s="809"/>
      <c r="C11" s="809"/>
      <c r="D11" s="809"/>
      <c r="E11" s="809"/>
      <c r="F11" s="810"/>
      <c r="G11" s="549">
        <f>G12+G33+G48</f>
        <v>549605</v>
      </c>
    </row>
    <row r="12" spans="1:8" ht="31.5" customHeight="1">
      <c r="A12" s="797" t="s">
        <v>341</v>
      </c>
      <c r="B12" s="798"/>
      <c r="C12" s="798"/>
      <c r="D12" s="798"/>
      <c r="E12" s="798"/>
      <c r="F12" s="799"/>
      <c r="G12" s="598">
        <f>G18</f>
        <v>8400</v>
      </c>
    </row>
    <row r="13" spans="1:8" ht="15.75">
      <c r="A13" s="813" t="s">
        <v>327</v>
      </c>
      <c r="B13" s="814"/>
      <c r="C13" s="814"/>
      <c r="D13" s="814"/>
      <c r="E13" s="814"/>
      <c r="F13" s="814"/>
      <c r="G13" s="821"/>
    </row>
    <row r="14" spans="1:8" ht="31.5">
      <c r="A14" s="258" t="s">
        <v>156</v>
      </c>
      <c r="B14" s="47" t="s">
        <v>157</v>
      </c>
      <c r="C14" s="260" t="s">
        <v>158</v>
      </c>
      <c r="D14" s="260" t="s">
        <v>159</v>
      </c>
      <c r="E14" s="260" t="s">
        <v>325</v>
      </c>
      <c r="F14" s="260" t="s">
        <v>160</v>
      </c>
      <c r="G14" s="257" t="s">
        <v>161</v>
      </c>
    </row>
    <row r="15" spans="1:8" ht="15.75">
      <c r="A15" s="249">
        <v>1</v>
      </c>
      <c r="B15" s="239" t="s">
        <v>185</v>
      </c>
      <c r="C15" s="52">
        <v>1</v>
      </c>
      <c r="D15" s="52">
        <v>8</v>
      </c>
      <c r="E15" s="250">
        <v>350</v>
      </c>
      <c r="F15" s="52">
        <v>1</v>
      </c>
      <c r="G15" s="550">
        <v>2800</v>
      </c>
    </row>
    <row r="16" spans="1:8" ht="31.5">
      <c r="A16" s="249">
        <v>2</v>
      </c>
      <c r="B16" s="259" t="s">
        <v>470</v>
      </c>
      <c r="C16" s="52">
        <v>1</v>
      </c>
      <c r="D16" s="52">
        <v>8</v>
      </c>
      <c r="E16" s="250">
        <v>350</v>
      </c>
      <c r="F16" s="52">
        <v>1</v>
      </c>
      <c r="G16" s="551">
        <f>C16*D16*E16*F16</f>
        <v>2800</v>
      </c>
    </row>
    <row r="17" spans="1:10" ht="31.5">
      <c r="A17" s="249">
        <v>3</v>
      </c>
      <c r="B17" s="259" t="s">
        <v>472</v>
      </c>
      <c r="C17" s="52">
        <v>1</v>
      </c>
      <c r="D17" s="52">
        <v>8</v>
      </c>
      <c r="E17" s="250">
        <v>350</v>
      </c>
      <c r="F17" s="52">
        <v>1</v>
      </c>
      <c r="G17" s="551">
        <f>C17*D17*E17*F17</f>
        <v>2800</v>
      </c>
    </row>
    <row r="18" spans="1:10" ht="15.75">
      <c r="A18" s="813" t="s">
        <v>162</v>
      </c>
      <c r="B18" s="814"/>
      <c r="C18" s="814"/>
      <c r="D18" s="814"/>
      <c r="E18" s="814"/>
      <c r="F18" s="814"/>
      <c r="G18" s="552">
        <f>SUM(G15:G17)</f>
        <v>8400</v>
      </c>
    </row>
    <row r="19" spans="1:10" ht="30.95" customHeight="1">
      <c r="A19" s="319"/>
      <c r="B19" s="320"/>
      <c r="C19" s="320"/>
      <c r="D19" s="320"/>
      <c r="E19" s="320"/>
      <c r="F19" s="320"/>
      <c r="G19" s="321"/>
      <c r="J19" s="599"/>
    </row>
    <row r="20" spans="1:10" ht="31.5" hidden="1" customHeight="1">
      <c r="A20" s="797" t="s">
        <v>342</v>
      </c>
      <c r="B20" s="798"/>
      <c r="C20" s="798"/>
      <c r="D20" s="798"/>
      <c r="E20" s="798"/>
      <c r="F20" s="799"/>
      <c r="G20" s="245">
        <f>G24</f>
        <v>0</v>
      </c>
    </row>
    <row r="21" spans="1:10" ht="15.75" hidden="1">
      <c r="A21" s="822" t="s">
        <v>319</v>
      </c>
      <c r="B21" s="823"/>
      <c r="C21" s="823"/>
      <c r="D21" s="823"/>
      <c r="E21" s="823"/>
      <c r="F21" s="823"/>
      <c r="G21" s="824"/>
    </row>
    <row r="22" spans="1:10" ht="30" hidden="1">
      <c r="A22" s="246" t="s">
        <v>156</v>
      </c>
      <c r="B22" s="247" t="s">
        <v>266</v>
      </c>
      <c r="C22" s="285" t="s">
        <v>158</v>
      </c>
      <c r="D22" s="825" t="s">
        <v>267</v>
      </c>
      <c r="E22" s="825"/>
      <c r="F22" s="285" t="s">
        <v>268</v>
      </c>
      <c r="G22" s="248" t="s">
        <v>161</v>
      </c>
    </row>
    <row r="23" spans="1:10" ht="15.75" hidden="1">
      <c r="A23" s="461">
        <v>1</v>
      </c>
      <c r="B23" s="462"/>
      <c r="C23" s="49"/>
      <c r="D23" s="811"/>
      <c r="E23" s="812"/>
      <c r="F23" s="463"/>
      <c r="G23" s="430"/>
    </row>
    <row r="24" spans="1:10" ht="15.75" hidden="1">
      <c r="A24" s="813" t="s">
        <v>162</v>
      </c>
      <c r="B24" s="814"/>
      <c r="C24" s="814"/>
      <c r="D24" s="814"/>
      <c r="E24" s="814"/>
      <c r="F24" s="814"/>
      <c r="G24" s="431"/>
    </row>
    <row r="25" spans="1:10" ht="30.95" hidden="1" customHeight="1">
      <c r="A25" s="251"/>
      <c r="B25" s="252"/>
      <c r="C25" s="252"/>
      <c r="D25" s="252"/>
      <c r="E25" s="252"/>
      <c r="F25" s="252"/>
      <c r="G25" s="253"/>
    </row>
    <row r="26" spans="1:10" ht="15.75" hidden="1" customHeight="1">
      <c r="A26" s="797" t="s">
        <v>343</v>
      </c>
      <c r="B26" s="798"/>
      <c r="C26" s="798"/>
      <c r="D26" s="798"/>
      <c r="E26" s="798"/>
      <c r="F26" s="799"/>
      <c r="G26" s="245">
        <f>G31</f>
        <v>0</v>
      </c>
    </row>
    <row r="27" spans="1:10" ht="15.75" hidden="1">
      <c r="A27" s="815" t="s">
        <v>344</v>
      </c>
      <c r="B27" s="816"/>
      <c r="C27" s="816"/>
      <c r="D27" s="816"/>
      <c r="E27" s="816"/>
      <c r="F27" s="816"/>
      <c r="G27" s="817"/>
    </row>
    <row r="28" spans="1:10" ht="15.75" hidden="1">
      <c r="A28" s="322" t="s">
        <v>156</v>
      </c>
      <c r="B28" s="323" t="s">
        <v>267</v>
      </c>
      <c r="C28" s="818" t="s">
        <v>266</v>
      </c>
      <c r="D28" s="819"/>
      <c r="E28" s="820"/>
      <c r="F28" s="47" t="s">
        <v>169</v>
      </c>
      <c r="G28" s="324" t="s">
        <v>161</v>
      </c>
    </row>
    <row r="29" spans="1:10" ht="15.75" hidden="1">
      <c r="A29" s="322">
        <v>1</v>
      </c>
      <c r="B29" s="325"/>
      <c r="C29" s="826"/>
      <c r="D29" s="827"/>
      <c r="E29" s="828"/>
      <c r="F29" s="326"/>
      <c r="G29" s="327">
        <f>F29*2</f>
        <v>0</v>
      </c>
    </row>
    <row r="30" spans="1:10" ht="15.75" hidden="1">
      <c r="A30" s="328" t="s">
        <v>320</v>
      </c>
      <c r="B30" s="325"/>
      <c r="C30" s="826"/>
      <c r="D30" s="827"/>
      <c r="E30" s="828"/>
      <c r="F30" s="326"/>
      <c r="G30" s="329">
        <f>F30*2</f>
        <v>0</v>
      </c>
    </row>
    <row r="31" spans="1:10" ht="15.75" hidden="1">
      <c r="A31" s="841" t="s">
        <v>162</v>
      </c>
      <c r="B31" s="842"/>
      <c r="C31" s="842"/>
      <c r="D31" s="842"/>
      <c r="E31" s="842"/>
      <c r="F31" s="843"/>
      <c r="G31" s="330">
        <f>SUM(G29:G30)</f>
        <v>0</v>
      </c>
    </row>
    <row r="32" spans="1:10" ht="30.95" hidden="1" customHeight="1">
      <c r="A32" s="251"/>
      <c r="B32" s="252"/>
      <c r="C32" s="252"/>
      <c r="D32" s="252"/>
      <c r="E32" s="252"/>
      <c r="F32" s="252"/>
      <c r="G32" s="253"/>
    </row>
    <row r="33" spans="1:7" ht="15.75">
      <c r="A33" s="797" t="s">
        <v>328</v>
      </c>
      <c r="B33" s="798"/>
      <c r="C33" s="798"/>
      <c r="D33" s="798"/>
      <c r="E33" s="798"/>
      <c r="F33" s="799"/>
      <c r="G33" s="598">
        <f>G39+G46</f>
        <v>41205</v>
      </c>
    </row>
    <row r="34" spans="1:7" ht="15.75">
      <c r="A34" s="813" t="s">
        <v>321</v>
      </c>
      <c r="B34" s="814"/>
      <c r="C34" s="814"/>
      <c r="D34" s="814"/>
      <c r="E34" s="814"/>
      <c r="F34" s="814"/>
      <c r="G34" s="821"/>
    </row>
    <row r="35" spans="1:7" ht="30">
      <c r="A35" s="254" t="s">
        <v>156</v>
      </c>
      <c r="B35" s="255" t="s">
        <v>168</v>
      </c>
      <c r="C35" s="256" t="s">
        <v>158</v>
      </c>
      <c r="D35" s="256" t="s">
        <v>169</v>
      </c>
      <c r="E35" s="256" t="s">
        <v>170</v>
      </c>
      <c r="F35" s="256" t="s">
        <v>160</v>
      </c>
      <c r="G35" s="257" t="s">
        <v>161</v>
      </c>
    </row>
    <row r="36" spans="1:7" ht="31.5">
      <c r="A36" s="391">
        <v>1</v>
      </c>
      <c r="B36" s="239" t="s">
        <v>420</v>
      </c>
      <c r="C36" s="49">
        <v>1</v>
      </c>
      <c r="D36" s="50" t="s">
        <v>424</v>
      </c>
      <c r="E36" s="52">
        <v>13000</v>
      </c>
      <c r="F36" s="52">
        <v>1</v>
      </c>
      <c r="G36" s="550">
        <v>13000</v>
      </c>
    </row>
    <row r="37" spans="1:7" ht="66" customHeight="1">
      <c r="A37" s="392">
        <v>2</v>
      </c>
      <c r="B37" s="259" t="s">
        <v>421</v>
      </c>
      <c r="C37" s="52">
        <v>1</v>
      </c>
      <c r="D37" s="52">
        <v>6500</v>
      </c>
      <c r="E37" s="52">
        <f>C37*D37*2</f>
        <v>13000</v>
      </c>
      <c r="F37" s="52">
        <v>1</v>
      </c>
      <c r="G37" s="551">
        <f>E37*F37</f>
        <v>13000</v>
      </c>
    </row>
    <row r="38" spans="1:7" ht="66" customHeight="1">
      <c r="A38" s="392">
        <v>3</v>
      </c>
      <c r="B38" s="259" t="s">
        <v>469</v>
      </c>
      <c r="C38" s="52">
        <v>1</v>
      </c>
      <c r="D38" s="52">
        <v>6500</v>
      </c>
      <c r="E38" s="52">
        <f>C38*D38*2</f>
        <v>13000</v>
      </c>
      <c r="F38" s="52">
        <v>1</v>
      </c>
      <c r="G38" s="551">
        <f>E38*F38</f>
        <v>13000</v>
      </c>
    </row>
    <row r="39" spans="1:7" ht="15.75">
      <c r="A39" s="813" t="s">
        <v>162</v>
      </c>
      <c r="B39" s="814"/>
      <c r="C39" s="814"/>
      <c r="D39" s="814"/>
      <c r="E39" s="814"/>
      <c r="F39" s="814"/>
      <c r="G39" s="552">
        <f>SUM(G36:G38)</f>
        <v>39000</v>
      </c>
    </row>
    <row r="40" spans="1:7">
      <c r="A40" s="251"/>
      <c r="B40" s="252"/>
      <c r="C40" s="252"/>
      <c r="D40" s="252"/>
      <c r="E40" s="252"/>
      <c r="F40" s="252"/>
      <c r="G40" s="253"/>
    </row>
    <row r="41" spans="1:7" ht="15.75">
      <c r="A41" s="813" t="s">
        <v>322</v>
      </c>
      <c r="B41" s="814"/>
      <c r="C41" s="814"/>
      <c r="D41" s="814"/>
      <c r="E41" s="814"/>
      <c r="F41" s="814"/>
      <c r="G41" s="821"/>
    </row>
    <row r="42" spans="1:7" ht="30">
      <c r="A42" s="258" t="s">
        <v>156</v>
      </c>
      <c r="B42" s="255" t="s">
        <v>323</v>
      </c>
      <c r="C42" s="256" t="s">
        <v>158</v>
      </c>
      <c r="D42" s="256" t="s">
        <v>324</v>
      </c>
      <c r="E42" s="256" t="s">
        <v>325</v>
      </c>
      <c r="F42" s="256" t="s">
        <v>326</v>
      </c>
      <c r="G42" s="257" t="s">
        <v>161</v>
      </c>
    </row>
    <row r="43" spans="1:7" ht="15.75">
      <c r="A43" s="258">
        <v>1</v>
      </c>
      <c r="B43" s="239" t="s">
        <v>185</v>
      </c>
      <c r="C43" s="52">
        <v>1</v>
      </c>
      <c r="D43" s="52">
        <v>7</v>
      </c>
      <c r="E43" s="250">
        <v>105</v>
      </c>
      <c r="F43" s="52">
        <v>1</v>
      </c>
      <c r="G43" s="550">
        <v>735</v>
      </c>
    </row>
    <row r="44" spans="1:7" ht="31.5">
      <c r="A44" s="258"/>
      <c r="B44" s="259" t="s">
        <v>330</v>
      </c>
      <c r="C44" s="52">
        <v>1</v>
      </c>
      <c r="D44" s="52">
        <v>7</v>
      </c>
      <c r="E44" s="250">
        <v>105</v>
      </c>
      <c r="F44" s="52">
        <v>1</v>
      </c>
      <c r="G44" s="551">
        <f>C44*D44*E44*F44</f>
        <v>735</v>
      </c>
    </row>
    <row r="45" spans="1:7" ht="31.5">
      <c r="A45" s="258">
        <v>2</v>
      </c>
      <c r="B45" s="259" t="s">
        <v>471</v>
      </c>
      <c r="C45" s="52">
        <v>1</v>
      </c>
      <c r="D45" s="52">
        <v>7</v>
      </c>
      <c r="E45" s="250">
        <v>105</v>
      </c>
      <c r="F45" s="52">
        <v>1</v>
      </c>
      <c r="G45" s="551">
        <f>C45*D45*E45*F45</f>
        <v>735</v>
      </c>
    </row>
    <row r="46" spans="1:7" ht="16.5" thickBot="1">
      <c r="A46" s="839" t="s">
        <v>162</v>
      </c>
      <c r="B46" s="840"/>
      <c r="C46" s="840"/>
      <c r="D46" s="840"/>
      <c r="E46" s="840"/>
      <c r="F46" s="840"/>
      <c r="G46" s="553">
        <f>SUM(G43:G45)</f>
        <v>2205</v>
      </c>
    </row>
    <row r="48" spans="1:7" ht="31.5" customHeight="1">
      <c r="A48" s="797" t="s">
        <v>342</v>
      </c>
      <c r="B48" s="798"/>
      <c r="C48" s="798"/>
      <c r="D48" s="798"/>
      <c r="E48" s="798"/>
      <c r="F48" s="799"/>
      <c r="G48" s="597">
        <f>G53</f>
        <v>500000</v>
      </c>
    </row>
    <row r="49" spans="1:7" ht="15.75">
      <c r="A49" s="822" t="s">
        <v>319</v>
      </c>
      <c r="B49" s="823"/>
      <c r="C49" s="823"/>
      <c r="D49" s="823"/>
      <c r="E49" s="823"/>
      <c r="F49" s="823"/>
      <c r="G49" s="824"/>
    </row>
    <row r="50" spans="1:7" ht="30">
      <c r="A50" s="246" t="s">
        <v>156</v>
      </c>
      <c r="B50" s="247" t="s">
        <v>266</v>
      </c>
      <c r="C50" s="502" t="s">
        <v>158</v>
      </c>
      <c r="D50" s="825" t="s">
        <v>267</v>
      </c>
      <c r="E50" s="825"/>
      <c r="F50" s="502" t="s">
        <v>268</v>
      </c>
      <c r="G50" s="248" t="s">
        <v>161</v>
      </c>
    </row>
    <row r="51" spans="1:7" ht="23.25" customHeight="1">
      <c r="A51" s="461"/>
      <c r="B51" s="462"/>
      <c r="C51" s="49"/>
      <c r="D51" s="811"/>
      <c r="E51" s="812"/>
      <c r="F51" s="503"/>
      <c r="G51" s="430"/>
    </row>
    <row r="52" spans="1:7" ht="70.5" customHeight="1">
      <c r="A52" s="461">
        <v>1</v>
      </c>
      <c r="B52" s="462" t="s">
        <v>463</v>
      </c>
      <c r="C52" s="49">
        <v>4</v>
      </c>
      <c r="D52" s="811" t="s">
        <v>504</v>
      </c>
      <c r="E52" s="812"/>
      <c r="F52" s="463" t="s">
        <v>464</v>
      </c>
      <c r="G52" s="430">
        <v>156000</v>
      </c>
    </row>
    <row r="53" spans="1:7" ht="15.75">
      <c r="A53" s="813" t="s">
        <v>162</v>
      </c>
      <c r="B53" s="814"/>
      <c r="C53" s="814"/>
      <c r="D53" s="814"/>
      <c r="E53" s="814"/>
      <c r="F53" s="814"/>
      <c r="G53" s="504">
        <v>500000</v>
      </c>
    </row>
    <row r="54" spans="1:7" ht="15.75" hidden="1">
      <c r="A54" s="283"/>
      <c r="B54" s="284"/>
      <c r="C54" s="284"/>
      <c r="D54" s="284"/>
      <c r="E54" s="269"/>
      <c r="F54" s="270"/>
      <c r="G54" s="271"/>
    </row>
    <row r="55" spans="1:7" ht="15.75" hidden="1">
      <c r="A55" s="832" t="s">
        <v>345</v>
      </c>
      <c r="B55" s="833"/>
      <c r="C55" s="833"/>
      <c r="D55" s="833"/>
      <c r="E55" s="833"/>
      <c r="F55" s="833"/>
      <c r="G55" s="834"/>
    </row>
    <row r="56" spans="1:7" ht="31.5" hidden="1" customHeight="1">
      <c r="A56" s="261" t="s">
        <v>156</v>
      </c>
      <c r="B56" s="835" t="s">
        <v>329</v>
      </c>
      <c r="C56" s="835"/>
      <c r="D56" s="835"/>
      <c r="E56" s="286" t="s">
        <v>165</v>
      </c>
      <c r="F56" s="286" t="s">
        <v>166</v>
      </c>
      <c r="G56" s="262" t="s">
        <v>161</v>
      </c>
    </row>
    <row r="57" spans="1:7" ht="15.75" hidden="1">
      <c r="A57" s="261">
        <v>1</v>
      </c>
      <c r="B57" s="836"/>
      <c r="C57" s="836"/>
      <c r="D57" s="836"/>
      <c r="E57" s="263"/>
      <c r="F57" s="263"/>
      <c r="G57" s="264">
        <f>E57*F57</f>
        <v>0</v>
      </c>
    </row>
    <row r="58" spans="1:7" ht="15.75" hidden="1">
      <c r="A58" s="265" t="s">
        <v>320</v>
      </c>
      <c r="B58" s="836"/>
      <c r="C58" s="836"/>
      <c r="D58" s="836"/>
      <c r="E58" s="266"/>
      <c r="F58" s="266"/>
      <c r="G58" s="267">
        <f>E58*F58</f>
        <v>0</v>
      </c>
    </row>
    <row r="59" spans="1:7" ht="16.5" hidden="1" thickBot="1">
      <c r="A59" s="837" t="s">
        <v>162</v>
      </c>
      <c r="B59" s="838"/>
      <c r="C59" s="838"/>
      <c r="D59" s="838"/>
      <c r="E59" s="272"/>
      <c r="F59" s="273"/>
      <c r="G59" s="274">
        <f>SUM(G57:G58)</f>
        <v>0</v>
      </c>
    </row>
    <row r="60" spans="1:7" ht="31.5" hidden="1" customHeight="1" thickBot="1">
      <c r="A60" s="332"/>
      <c r="B60" s="332"/>
      <c r="C60" s="332"/>
      <c r="D60" s="332"/>
      <c r="E60" s="333"/>
      <c r="F60" s="252"/>
      <c r="G60" s="333"/>
    </row>
    <row r="61" spans="1:7" ht="50.25" hidden="1" customHeight="1">
      <c r="A61" s="829" t="s">
        <v>315</v>
      </c>
      <c r="B61" s="830"/>
      <c r="C61" s="830"/>
      <c r="D61" s="830"/>
      <c r="E61" s="830"/>
      <c r="F61" s="831"/>
      <c r="G61" s="240">
        <f>G62</f>
        <v>0</v>
      </c>
    </row>
    <row r="62" spans="1:7" ht="21" hidden="1" customHeight="1">
      <c r="A62" s="803" t="s">
        <v>316</v>
      </c>
      <c r="B62" s="804"/>
      <c r="C62" s="804"/>
      <c r="D62" s="804"/>
      <c r="E62" s="804"/>
      <c r="F62" s="805"/>
      <c r="G62" s="241">
        <f>ROUND(G63,0)</f>
        <v>0</v>
      </c>
    </row>
    <row r="63" spans="1:7" ht="16.5" hidden="1" thickBot="1">
      <c r="A63" s="806" t="s">
        <v>317</v>
      </c>
      <c r="B63" s="807"/>
      <c r="C63" s="807"/>
      <c r="D63" s="807"/>
      <c r="E63" s="807"/>
      <c r="F63" s="807"/>
      <c r="G63" s="242"/>
    </row>
    <row r="64" spans="1:7" hidden="1"/>
    <row r="65" hidden="1"/>
  </sheetData>
  <mergeCells count="41">
    <mergeCell ref="A53:F53"/>
    <mergeCell ref="A61:F61"/>
    <mergeCell ref="A62:F62"/>
    <mergeCell ref="A63:F63"/>
    <mergeCell ref="A7:F7"/>
    <mergeCell ref="A8:F8"/>
    <mergeCell ref="A9:F9"/>
    <mergeCell ref="A55:G55"/>
    <mergeCell ref="B56:D56"/>
    <mergeCell ref="B57:D57"/>
    <mergeCell ref="B58:D58"/>
    <mergeCell ref="A59:D59"/>
    <mergeCell ref="A46:F46"/>
    <mergeCell ref="C30:E30"/>
    <mergeCell ref="A31:F31"/>
    <mergeCell ref="A33:F33"/>
    <mergeCell ref="D50:E50"/>
    <mergeCell ref="D51:E51"/>
    <mergeCell ref="D52:E52"/>
    <mergeCell ref="C29:E29"/>
    <mergeCell ref="A34:G34"/>
    <mergeCell ref="A39:F39"/>
    <mergeCell ref="A41:G41"/>
    <mergeCell ref="A48:F48"/>
    <mergeCell ref="A49:G49"/>
    <mergeCell ref="A13:G13"/>
    <mergeCell ref="A18:F18"/>
    <mergeCell ref="A20:F20"/>
    <mergeCell ref="A21:G21"/>
    <mergeCell ref="D22:E22"/>
    <mergeCell ref="D23:E23"/>
    <mergeCell ref="A24:F24"/>
    <mergeCell ref="A26:F26"/>
    <mergeCell ref="A27:G27"/>
    <mergeCell ref="C28:E28"/>
    <mergeCell ref="A12:F12"/>
    <mergeCell ref="A1:G1"/>
    <mergeCell ref="A3:F3"/>
    <mergeCell ref="A4:F4"/>
    <mergeCell ref="A5:F5"/>
    <mergeCell ref="A11:F11"/>
  </mergeCells>
  <pageMargins left="0.7" right="0.7" top="0.75" bottom="0.75" header="0.3" footer="0.3"/>
  <pageSetup paperSize="9" scale="69" fitToHeight="0"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M228"/>
  <sheetViews>
    <sheetView tabSelected="1" view="pageBreakPreview" zoomScale="90" zoomScaleSheetLayoutView="90" workbookViewId="0">
      <selection activeCell="K46" sqref="K46"/>
    </sheetView>
  </sheetViews>
  <sheetFormatPr defaultRowHeight="12.75"/>
  <cols>
    <col min="1" max="1" width="5.5703125" customWidth="1"/>
    <col min="2" max="2" width="40.28515625" customWidth="1"/>
    <col min="3" max="3" width="21" customWidth="1"/>
    <col min="4" max="4" width="12.5703125" customWidth="1"/>
    <col min="5" max="5" width="15.7109375" customWidth="1"/>
    <col min="6" max="6" width="17.42578125" customWidth="1"/>
    <col min="7" max="7" width="19.7109375" customWidth="1"/>
    <col min="13" max="13" width="13.85546875" bestFit="1" customWidth="1"/>
    <col min="257" max="257" width="5.5703125" customWidth="1"/>
    <col min="258" max="258" width="40.28515625" customWidth="1"/>
    <col min="259" max="259" width="8.42578125" customWidth="1"/>
    <col min="260" max="260" width="12.5703125" customWidth="1"/>
    <col min="261" max="261" width="15.7109375" customWidth="1"/>
    <col min="262" max="263" width="17.42578125" customWidth="1"/>
    <col min="513" max="513" width="5.5703125" customWidth="1"/>
    <col min="514" max="514" width="40.28515625" customWidth="1"/>
    <col min="515" max="515" width="8.42578125" customWidth="1"/>
    <col min="516" max="516" width="12.5703125" customWidth="1"/>
    <col min="517" max="517" width="15.7109375" customWidth="1"/>
    <col min="518" max="519" width="17.42578125" customWidth="1"/>
    <col min="769" max="769" width="5.5703125" customWidth="1"/>
    <col min="770" max="770" width="40.28515625" customWidth="1"/>
    <col min="771" max="771" width="8.42578125" customWidth="1"/>
    <col min="772" max="772" width="12.5703125" customWidth="1"/>
    <col min="773" max="773" width="15.7109375" customWidth="1"/>
    <col min="774" max="775" width="17.42578125" customWidth="1"/>
    <col min="1025" max="1025" width="5.5703125" customWidth="1"/>
    <col min="1026" max="1026" width="40.28515625" customWidth="1"/>
    <col min="1027" max="1027" width="8.42578125" customWidth="1"/>
    <col min="1028" max="1028" width="12.5703125" customWidth="1"/>
    <col min="1029" max="1029" width="15.7109375" customWidth="1"/>
    <col min="1030" max="1031" width="17.42578125" customWidth="1"/>
    <col min="1281" max="1281" width="5.5703125" customWidth="1"/>
    <col min="1282" max="1282" width="40.28515625" customWidth="1"/>
    <col min="1283" max="1283" width="8.42578125" customWidth="1"/>
    <col min="1284" max="1284" width="12.5703125" customWidth="1"/>
    <col min="1285" max="1285" width="15.7109375" customWidth="1"/>
    <col min="1286" max="1287" width="17.42578125" customWidth="1"/>
    <col min="1537" max="1537" width="5.5703125" customWidth="1"/>
    <col min="1538" max="1538" width="40.28515625" customWidth="1"/>
    <col min="1539" max="1539" width="8.42578125" customWidth="1"/>
    <col min="1540" max="1540" width="12.5703125" customWidth="1"/>
    <col min="1541" max="1541" width="15.7109375" customWidth="1"/>
    <col min="1542" max="1543" width="17.42578125" customWidth="1"/>
    <col min="1793" max="1793" width="5.5703125" customWidth="1"/>
    <col min="1794" max="1794" width="40.28515625" customWidth="1"/>
    <col min="1795" max="1795" width="8.42578125" customWidth="1"/>
    <col min="1796" max="1796" width="12.5703125" customWidth="1"/>
    <col min="1797" max="1797" width="15.7109375" customWidth="1"/>
    <col min="1798" max="1799" width="17.42578125" customWidth="1"/>
    <col min="2049" max="2049" width="5.5703125" customWidth="1"/>
    <col min="2050" max="2050" width="40.28515625" customWidth="1"/>
    <col min="2051" max="2051" width="8.42578125" customWidth="1"/>
    <col min="2052" max="2052" width="12.5703125" customWidth="1"/>
    <col min="2053" max="2053" width="15.7109375" customWidth="1"/>
    <col min="2054" max="2055" width="17.42578125" customWidth="1"/>
    <col min="2305" max="2305" width="5.5703125" customWidth="1"/>
    <col min="2306" max="2306" width="40.28515625" customWidth="1"/>
    <col min="2307" max="2307" width="8.42578125" customWidth="1"/>
    <col min="2308" max="2308" width="12.5703125" customWidth="1"/>
    <col min="2309" max="2309" width="15.7109375" customWidth="1"/>
    <col min="2310" max="2311" width="17.42578125" customWidth="1"/>
    <col min="2561" max="2561" width="5.5703125" customWidth="1"/>
    <col min="2562" max="2562" width="40.28515625" customWidth="1"/>
    <col min="2563" max="2563" width="8.42578125" customWidth="1"/>
    <col min="2564" max="2564" width="12.5703125" customWidth="1"/>
    <col min="2565" max="2565" width="15.7109375" customWidth="1"/>
    <col min="2566" max="2567" width="17.42578125" customWidth="1"/>
    <col min="2817" max="2817" width="5.5703125" customWidth="1"/>
    <col min="2818" max="2818" width="40.28515625" customWidth="1"/>
    <col min="2819" max="2819" width="8.42578125" customWidth="1"/>
    <col min="2820" max="2820" width="12.5703125" customWidth="1"/>
    <col min="2821" max="2821" width="15.7109375" customWidth="1"/>
    <col min="2822" max="2823" width="17.42578125" customWidth="1"/>
    <col min="3073" max="3073" width="5.5703125" customWidth="1"/>
    <col min="3074" max="3074" width="40.28515625" customWidth="1"/>
    <col min="3075" max="3075" width="8.42578125" customWidth="1"/>
    <col min="3076" max="3076" width="12.5703125" customWidth="1"/>
    <col min="3077" max="3077" width="15.7109375" customWidth="1"/>
    <col min="3078" max="3079" width="17.42578125" customWidth="1"/>
    <col min="3329" max="3329" width="5.5703125" customWidth="1"/>
    <col min="3330" max="3330" width="40.28515625" customWidth="1"/>
    <col min="3331" max="3331" width="8.42578125" customWidth="1"/>
    <col min="3332" max="3332" width="12.5703125" customWidth="1"/>
    <col min="3333" max="3333" width="15.7109375" customWidth="1"/>
    <col min="3334" max="3335" width="17.42578125" customWidth="1"/>
    <col min="3585" max="3585" width="5.5703125" customWidth="1"/>
    <col min="3586" max="3586" width="40.28515625" customWidth="1"/>
    <col min="3587" max="3587" width="8.42578125" customWidth="1"/>
    <col min="3588" max="3588" width="12.5703125" customWidth="1"/>
    <col min="3589" max="3589" width="15.7109375" customWidth="1"/>
    <col min="3590" max="3591" width="17.42578125" customWidth="1"/>
    <col min="3841" max="3841" width="5.5703125" customWidth="1"/>
    <col min="3842" max="3842" width="40.28515625" customWidth="1"/>
    <col min="3843" max="3843" width="8.42578125" customWidth="1"/>
    <col min="3844" max="3844" width="12.5703125" customWidth="1"/>
    <col min="3845" max="3845" width="15.7109375" customWidth="1"/>
    <col min="3846" max="3847" width="17.42578125" customWidth="1"/>
    <col min="4097" max="4097" width="5.5703125" customWidth="1"/>
    <col min="4098" max="4098" width="40.28515625" customWidth="1"/>
    <col min="4099" max="4099" width="8.42578125" customWidth="1"/>
    <col min="4100" max="4100" width="12.5703125" customWidth="1"/>
    <col min="4101" max="4101" width="15.7109375" customWidth="1"/>
    <col min="4102" max="4103" width="17.42578125" customWidth="1"/>
    <col min="4353" max="4353" width="5.5703125" customWidth="1"/>
    <col min="4354" max="4354" width="40.28515625" customWidth="1"/>
    <col min="4355" max="4355" width="8.42578125" customWidth="1"/>
    <col min="4356" max="4356" width="12.5703125" customWidth="1"/>
    <col min="4357" max="4357" width="15.7109375" customWidth="1"/>
    <col min="4358" max="4359" width="17.42578125" customWidth="1"/>
    <col min="4609" max="4609" width="5.5703125" customWidth="1"/>
    <col min="4610" max="4610" width="40.28515625" customWidth="1"/>
    <col min="4611" max="4611" width="8.42578125" customWidth="1"/>
    <col min="4612" max="4612" width="12.5703125" customWidth="1"/>
    <col min="4613" max="4613" width="15.7109375" customWidth="1"/>
    <col min="4614" max="4615" width="17.42578125" customWidth="1"/>
    <col min="4865" max="4865" width="5.5703125" customWidth="1"/>
    <col min="4866" max="4866" width="40.28515625" customWidth="1"/>
    <col min="4867" max="4867" width="8.42578125" customWidth="1"/>
    <col min="4868" max="4868" width="12.5703125" customWidth="1"/>
    <col min="4869" max="4869" width="15.7109375" customWidth="1"/>
    <col min="4870" max="4871" width="17.42578125" customWidth="1"/>
    <col min="5121" max="5121" width="5.5703125" customWidth="1"/>
    <col min="5122" max="5122" width="40.28515625" customWidth="1"/>
    <col min="5123" max="5123" width="8.42578125" customWidth="1"/>
    <col min="5124" max="5124" width="12.5703125" customWidth="1"/>
    <col min="5125" max="5125" width="15.7109375" customWidth="1"/>
    <col min="5126" max="5127" width="17.42578125" customWidth="1"/>
    <col min="5377" max="5377" width="5.5703125" customWidth="1"/>
    <col min="5378" max="5378" width="40.28515625" customWidth="1"/>
    <col min="5379" max="5379" width="8.42578125" customWidth="1"/>
    <col min="5380" max="5380" width="12.5703125" customWidth="1"/>
    <col min="5381" max="5381" width="15.7109375" customWidth="1"/>
    <col min="5382" max="5383" width="17.42578125" customWidth="1"/>
    <col min="5633" max="5633" width="5.5703125" customWidth="1"/>
    <col min="5634" max="5634" width="40.28515625" customWidth="1"/>
    <col min="5635" max="5635" width="8.42578125" customWidth="1"/>
    <col min="5636" max="5636" width="12.5703125" customWidth="1"/>
    <col min="5637" max="5637" width="15.7109375" customWidth="1"/>
    <col min="5638" max="5639" width="17.42578125" customWidth="1"/>
    <col min="5889" max="5889" width="5.5703125" customWidth="1"/>
    <col min="5890" max="5890" width="40.28515625" customWidth="1"/>
    <col min="5891" max="5891" width="8.42578125" customWidth="1"/>
    <col min="5892" max="5892" width="12.5703125" customWidth="1"/>
    <col min="5893" max="5893" width="15.7109375" customWidth="1"/>
    <col min="5894" max="5895" width="17.42578125" customWidth="1"/>
    <col min="6145" max="6145" width="5.5703125" customWidth="1"/>
    <col min="6146" max="6146" width="40.28515625" customWidth="1"/>
    <col min="6147" max="6147" width="8.42578125" customWidth="1"/>
    <col min="6148" max="6148" width="12.5703125" customWidth="1"/>
    <col min="6149" max="6149" width="15.7109375" customWidth="1"/>
    <col min="6150" max="6151" width="17.42578125" customWidth="1"/>
    <col min="6401" max="6401" width="5.5703125" customWidth="1"/>
    <col min="6402" max="6402" width="40.28515625" customWidth="1"/>
    <col min="6403" max="6403" width="8.42578125" customWidth="1"/>
    <col min="6404" max="6404" width="12.5703125" customWidth="1"/>
    <col min="6405" max="6405" width="15.7109375" customWidth="1"/>
    <col min="6406" max="6407" width="17.42578125" customWidth="1"/>
    <col min="6657" max="6657" width="5.5703125" customWidth="1"/>
    <col min="6658" max="6658" width="40.28515625" customWidth="1"/>
    <col min="6659" max="6659" width="8.42578125" customWidth="1"/>
    <col min="6660" max="6660" width="12.5703125" customWidth="1"/>
    <col min="6661" max="6661" width="15.7109375" customWidth="1"/>
    <col min="6662" max="6663" width="17.42578125" customWidth="1"/>
    <col min="6913" max="6913" width="5.5703125" customWidth="1"/>
    <col min="6914" max="6914" width="40.28515625" customWidth="1"/>
    <col min="6915" max="6915" width="8.42578125" customWidth="1"/>
    <col min="6916" max="6916" width="12.5703125" customWidth="1"/>
    <col min="6917" max="6917" width="15.7109375" customWidth="1"/>
    <col min="6918" max="6919" width="17.42578125" customWidth="1"/>
    <col min="7169" max="7169" width="5.5703125" customWidth="1"/>
    <col min="7170" max="7170" width="40.28515625" customWidth="1"/>
    <col min="7171" max="7171" width="8.42578125" customWidth="1"/>
    <col min="7172" max="7172" width="12.5703125" customWidth="1"/>
    <col min="7173" max="7173" width="15.7109375" customWidth="1"/>
    <col min="7174" max="7175" width="17.42578125" customWidth="1"/>
    <col min="7425" max="7425" width="5.5703125" customWidth="1"/>
    <col min="7426" max="7426" width="40.28515625" customWidth="1"/>
    <col min="7427" max="7427" width="8.42578125" customWidth="1"/>
    <col min="7428" max="7428" width="12.5703125" customWidth="1"/>
    <col min="7429" max="7429" width="15.7109375" customWidth="1"/>
    <col min="7430" max="7431" width="17.42578125" customWidth="1"/>
    <col min="7681" max="7681" width="5.5703125" customWidth="1"/>
    <col min="7682" max="7682" width="40.28515625" customWidth="1"/>
    <col min="7683" max="7683" width="8.42578125" customWidth="1"/>
    <col min="7684" max="7684" width="12.5703125" customWidth="1"/>
    <col min="7685" max="7685" width="15.7109375" customWidth="1"/>
    <col min="7686" max="7687" width="17.42578125" customWidth="1"/>
    <col min="7937" max="7937" width="5.5703125" customWidth="1"/>
    <col min="7938" max="7938" width="40.28515625" customWidth="1"/>
    <col min="7939" max="7939" width="8.42578125" customWidth="1"/>
    <col min="7940" max="7940" width="12.5703125" customWidth="1"/>
    <col min="7941" max="7941" width="15.7109375" customWidth="1"/>
    <col min="7942" max="7943" width="17.42578125" customWidth="1"/>
    <col min="8193" max="8193" width="5.5703125" customWidth="1"/>
    <col min="8194" max="8194" width="40.28515625" customWidth="1"/>
    <col min="8195" max="8195" width="8.42578125" customWidth="1"/>
    <col min="8196" max="8196" width="12.5703125" customWidth="1"/>
    <col min="8197" max="8197" width="15.7109375" customWidth="1"/>
    <col min="8198" max="8199" width="17.42578125" customWidth="1"/>
    <col min="8449" max="8449" width="5.5703125" customWidth="1"/>
    <col min="8450" max="8450" width="40.28515625" customWidth="1"/>
    <col min="8451" max="8451" width="8.42578125" customWidth="1"/>
    <col min="8452" max="8452" width="12.5703125" customWidth="1"/>
    <col min="8453" max="8453" width="15.7109375" customWidth="1"/>
    <col min="8454" max="8455" width="17.42578125" customWidth="1"/>
    <col min="8705" max="8705" width="5.5703125" customWidth="1"/>
    <col min="8706" max="8706" width="40.28515625" customWidth="1"/>
    <col min="8707" max="8707" width="8.42578125" customWidth="1"/>
    <col min="8708" max="8708" width="12.5703125" customWidth="1"/>
    <col min="8709" max="8709" width="15.7109375" customWidth="1"/>
    <col min="8710" max="8711" width="17.42578125" customWidth="1"/>
    <col min="8961" max="8961" width="5.5703125" customWidth="1"/>
    <col min="8962" max="8962" width="40.28515625" customWidth="1"/>
    <col min="8963" max="8963" width="8.42578125" customWidth="1"/>
    <col min="8964" max="8964" width="12.5703125" customWidth="1"/>
    <col min="8965" max="8965" width="15.7109375" customWidth="1"/>
    <col min="8966" max="8967" width="17.42578125" customWidth="1"/>
    <col min="9217" max="9217" width="5.5703125" customWidth="1"/>
    <col min="9218" max="9218" width="40.28515625" customWidth="1"/>
    <col min="9219" max="9219" width="8.42578125" customWidth="1"/>
    <col min="9220" max="9220" width="12.5703125" customWidth="1"/>
    <col min="9221" max="9221" width="15.7109375" customWidth="1"/>
    <col min="9222" max="9223" width="17.42578125" customWidth="1"/>
    <col min="9473" max="9473" width="5.5703125" customWidth="1"/>
    <col min="9474" max="9474" width="40.28515625" customWidth="1"/>
    <col min="9475" max="9475" width="8.42578125" customWidth="1"/>
    <col min="9476" max="9476" width="12.5703125" customWidth="1"/>
    <col min="9477" max="9477" width="15.7109375" customWidth="1"/>
    <col min="9478" max="9479" width="17.42578125" customWidth="1"/>
    <col min="9729" max="9729" width="5.5703125" customWidth="1"/>
    <col min="9730" max="9730" width="40.28515625" customWidth="1"/>
    <col min="9731" max="9731" width="8.42578125" customWidth="1"/>
    <col min="9732" max="9732" width="12.5703125" customWidth="1"/>
    <col min="9733" max="9733" width="15.7109375" customWidth="1"/>
    <col min="9734" max="9735" width="17.42578125" customWidth="1"/>
    <col min="9985" max="9985" width="5.5703125" customWidth="1"/>
    <col min="9986" max="9986" width="40.28515625" customWidth="1"/>
    <col min="9987" max="9987" width="8.42578125" customWidth="1"/>
    <col min="9988" max="9988" width="12.5703125" customWidth="1"/>
    <col min="9989" max="9989" width="15.7109375" customWidth="1"/>
    <col min="9990" max="9991" width="17.42578125" customWidth="1"/>
    <col min="10241" max="10241" width="5.5703125" customWidth="1"/>
    <col min="10242" max="10242" width="40.28515625" customWidth="1"/>
    <col min="10243" max="10243" width="8.42578125" customWidth="1"/>
    <col min="10244" max="10244" width="12.5703125" customWidth="1"/>
    <col min="10245" max="10245" width="15.7109375" customWidth="1"/>
    <col min="10246" max="10247" width="17.42578125" customWidth="1"/>
    <col min="10497" max="10497" width="5.5703125" customWidth="1"/>
    <col min="10498" max="10498" width="40.28515625" customWidth="1"/>
    <col min="10499" max="10499" width="8.42578125" customWidth="1"/>
    <col min="10500" max="10500" width="12.5703125" customWidth="1"/>
    <col min="10501" max="10501" width="15.7109375" customWidth="1"/>
    <col min="10502" max="10503" width="17.42578125" customWidth="1"/>
    <col min="10753" max="10753" width="5.5703125" customWidth="1"/>
    <col min="10754" max="10754" width="40.28515625" customWidth="1"/>
    <col min="10755" max="10755" width="8.42578125" customWidth="1"/>
    <col min="10756" max="10756" width="12.5703125" customWidth="1"/>
    <col min="10757" max="10757" width="15.7109375" customWidth="1"/>
    <col min="10758" max="10759" width="17.42578125" customWidth="1"/>
    <col min="11009" max="11009" width="5.5703125" customWidth="1"/>
    <col min="11010" max="11010" width="40.28515625" customWidth="1"/>
    <col min="11011" max="11011" width="8.42578125" customWidth="1"/>
    <col min="11012" max="11012" width="12.5703125" customWidth="1"/>
    <col min="11013" max="11013" width="15.7109375" customWidth="1"/>
    <col min="11014" max="11015" width="17.42578125" customWidth="1"/>
    <col min="11265" max="11265" width="5.5703125" customWidth="1"/>
    <col min="11266" max="11266" width="40.28515625" customWidth="1"/>
    <col min="11267" max="11267" width="8.42578125" customWidth="1"/>
    <col min="11268" max="11268" width="12.5703125" customWidth="1"/>
    <col min="11269" max="11269" width="15.7109375" customWidth="1"/>
    <col min="11270" max="11271" width="17.42578125" customWidth="1"/>
    <col min="11521" max="11521" width="5.5703125" customWidth="1"/>
    <col min="11522" max="11522" width="40.28515625" customWidth="1"/>
    <col min="11523" max="11523" width="8.42578125" customWidth="1"/>
    <col min="11524" max="11524" width="12.5703125" customWidth="1"/>
    <col min="11525" max="11525" width="15.7109375" customWidth="1"/>
    <col min="11526" max="11527" width="17.42578125" customWidth="1"/>
    <col min="11777" max="11777" width="5.5703125" customWidth="1"/>
    <col min="11778" max="11778" width="40.28515625" customWidth="1"/>
    <col min="11779" max="11779" width="8.42578125" customWidth="1"/>
    <col min="11780" max="11780" width="12.5703125" customWidth="1"/>
    <col min="11781" max="11781" width="15.7109375" customWidth="1"/>
    <col min="11782" max="11783" width="17.42578125" customWidth="1"/>
    <col min="12033" max="12033" width="5.5703125" customWidth="1"/>
    <col min="12034" max="12034" width="40.28515625" customWidth="1"/>
    <col min="12035" max="12035" width="8.42578125" customWidth="1"/>
    <col min="12036" max="12036" width="12.5703125" customWidth="1"/>
    <col min="12037" max="12037" width="15.7109375" customWidth="1"/>
    <col min="12038" max="12039" width="17.42578125" customWidth="1"/>
    <col min="12289" max="12289" width="5.5703125" customWidth="1"/>
    <col min="12290" max="12290" width="40.28515625" customWidth="1"/>
    <col min="12291" max="12291" width="8.42578125" customWidth="1"/>
    <col min="12292" max="12292" width="12.5703125" customWidth="1"/>
    <col min="12293" max="12293" width="15.7109375" customWidth="1"/>
    <col min="12294" max="12295" width="17.42578125" customWidth="1"/>
    <col min="12545" max="12545" width="5.5703125" customWidth="1"/>
    <col min="12546" max="12546" width="40.28515625" customWidth="1"/>
    <col min="12547" max="12547" width="8.42578125" customWidth="1"/>
    <col min="12548" max="12548" width="12.5703125" customWidth="1"/>
    <col min="12549" max="12549" width="15.7109375" customWidth="1"/>
    <col min="12550" max="12551" width="17.42578125" customWidth="1"/>
    <col min="12801" max="12801" width="5.5703125" customWidth="1"/>
    <col min="12802" max="12802" width="40.28515625" customWidth="1"/>
    <col min="12803" max="12803" width="8.42578125" customWidth="1"/>
    <col min="12804" max="12804" width="12.5703125" customWidth="1"/>
    <col min="12805" max="12805" width="15.7109375" customWidth="1"/>
    <col min="12806" max="12807" width="17.42578125" customWidth="1"/>
    <col min="13057" max="13057" width="5.5703125" customWidth="1"/>
    <col min="13058" max="13058" width="40.28515625" customWidth="1"/>
    <col min="13059" max="13059" width="8.42578125" customWidth="1"/>
    <col min="13060" max="13060" width="12.5703125" customWidth="1"/>
    <col min="13061" max="13061" width="15.7109375" customWidth="1"/>
    <col min="13062" max="13063" width="17.42578125" customWidth="1"/>
    <col min="13313" max="13313" width="5.5703125" customWidth="1"/>
    <col min="13314" max="13314" width="40.28515625" customWidth="1"/>
    <col min="13315" max="13315" width="8.42578125" customWidth="1"/>
    <col min="13316" max="13316" width="12.5703125" customWidth="1"/>
    <col min="13317" max="13317" width="15.7109375" customWidth="1"/>
    <col min="13318" max="13319" width="17.42578125" customWidth="1"/>
    <col min="13569" max="13569" width="5.5703125" customWidth="1"/>
    <col min="13570" max="13570" width="40.28515625" customWidth="1"/>
    <col min="13571" max="13571" width="8.42578125" customWidth="1"/>
    <col min="13572" max="13572" width="12.5703125" customWidth="1"/>
    <col min="13573" max="13573" width="15.7109375" customWidth="1"/>
    <col min="13574" max="13575" width="17.42578125" customWidth="1"/>
    <col min="13825" max="13825" width="5.5703125" customWidth="1"/>
    <col min="13826" max="13826" width="40.28515625" customWidth="1"/>
    <col min="13827" max="13827" width="8.42578125" customWidth="1"/>
    <col min="13828" max="13828" width="12.5703125" customWidth="1"/>
    <col min="13829" max="13829" width="15.7109375" customWidth="1"/>
    <col min="13830" max="13831" width="17.42578125" customWidth="1"/>
    <col min="14081" max="14081" width="5.5703125" customWidth="1"/>
    <col min="14082" max="14082" width="40.28515625" customWidth="1"/>
    <col min="14083" max="14083" width="8.42578125" customWidth="1"/>
    <col min="14084" max="14084" width="12.5703125" customWidth="1"/>
    <col min="14085" max="14085" width="15.7109375" customWidth="1"/>
    <col min="14086" max="14087" width="17.42578125" customWidth="1"/>
    <col min="14337" max="14337" width="5.5703125" customWidth="1"/>
    <col min="14338" max="14338" width="40.28515625" customWidth="1"/>
    <col min="14339" max="14339" width="8.42578125" customWidth="1"/>
    <col min="14340" max="14340" width="12.5703125" customWidth="1"/>
    <col min="14341" max="14341" width="15.7109375" customWidth="1"/>
    <col min="14342" max="14343" width="17.42578125" customWidth="1"/>
    <col min="14593" max="14593" width="5.5703125" customWidth="1"/>
    <col min="14594" max="14594" width="40.28515625" customWidth="1"/>
    <col min="14595" max="14595" width="8.42578125" customWidth="1"/>
    <col min="14596" max="14596" width="12.5703125" customWidth="1"/>
    <col min="14597" max="14597" width="15.7109375" customWidth="1"/>
    <col min="14598" max="14599" width="17.42578125" customWidth="1"/>
    <col min="14849" max="14849" width="5.5703125" customWidth="1"/>
    <col min="14850" max="14850" width="40.28515625" customWidth="1"/>
    <col min="14851" max="14851" width="8.42578125" customWidth="1"/>
    <col min="14852" max="14852" width="12.5703125" customWidth="1"/>
    <col min="14853" max="14853" width="15.7109375" customWidth="1"/>
    <col min="14854" max="14855" width="17.42578125" customWidth="1"/>
    <col min="15105" max="15105" width="5.5703125" customWidth="1"/>
    <col min="15106" max="15106" width="40.28515625" customWidth="1"/>
    <col min="15107" max="15107" width="8.42578125" customWidth="1"/>
    <col min="15108" max="15108" width="12.5703125" customWidth="1"/>
    <col min="15109" max="15109" width="15.7109375" customWidth="1"/>
    <col min="15110" max="15111" width="17.42578125" customWidth="1"/>
    <col min="15361" max="15361" width="5.5703125" customWidth="1"/>
    <col min="15362" max="15362" width="40.28515625" customWidth="1"/>
    <col min="15363" max="15363" width="8.42578125" customWidth="1"/>
    <col min="15364" max="15364" width="12.5703125" customWidth="1"/>
    <col min="15365" max="15365" width="15.7109375" customWidth="1"/>
    <col min="15366" max="15367" width="17.42578125" customWidth="1"/>
    <col min="15617" max="15617" width="5.5703125" customWidth="1"/>
    <col min="15618" max="15618" width="40.28515625" customWidth="1"/>
    <col min="15619" max="15619" width="8.42578125" customWidth="1"/>
    <col min="15620" max="15620" width="12.5703125" customWidth="1"/>
    <col min="15621" max="15621" width="15.7109375" customWidth="1"/>
    <col min="15622" max="15623" width="17.42578125" customWidth="1"/>
    <col min="15873" max="15873" width="5.5703125" customWidth="1"/>
    <col min="15874" max="15874" width="40.28515625" customWidth="1"/>
    <col min="15875" max="15875" width="8.42578125" customWidth="1"/>
    <col min="15876" max="15876" width="12.5703125" customWidth="1"/>
    <col min="15877" max="15877" width="15.7109375" customWidth="1"/>
    <col min="15878" max="15879" width="17.42578125" customWidth="1"/>
    <col min="16129" max="16129" width="5.5703125" customWidth="1"/>
    <col min="16130" max="16130" width="40.28515625" customWidth="1"/>
    <col min="16131" max="16131" width="8.42578125" customWidth="1"/>
    <col min="16132" max="16132" width="12.5703125" customWidth="1"/>
    <col min="16133" max="16133" width="15.7109375" customWidth="1"/>
    <col min="16134" max="16135" width="17.42578125" customWidth="1"/>
  </cols>
  <sheetData>
    <row r="1" spans="1:7" ht="25.5" customHeight="1">
      <c r="A1" s="847" t="s">
        <v>346</v>
      </c>
      <c r="B1" s="848"/>
      <c r="C1" s="848"/>
      <c r="D1" s="848"/>
      <c r="E1" s="848"/>
      <c r="F1" s="848"/>
      <c r="G1" s="848"/>
    </row>
    <row r="2" spans="1:7" ht="13.5" thickBot="1"/>
    <row r="3" spans="1:7" ht="36" customHeight="1">
      <c r="A3" s="849" t="s">
        <v>347</v>
      </c>
      <c r="B3" s="850"/>
      <c r="C3" s="850"/>
      <c r="D3" s="850"/>
      <c r="E3" s="850"/>
      <c r="F3" s="851"/>
      <c r="G3" s="499">
        <f>G45+G58+G67</f>
        <v>954385</v>
      </c>
    </row>
    <row r="4" spans="1:7" ht="15.75" hidden="1">
      <c r="A4" s="852" t="s">
        <v>348</v>
      </c>
      <c r="B4" s="853"/>
      <c r="C4" s="853"/>
      <c r="D4" s="853"/>
      <c r="E4" s="853"/>
      <c r="F4" s="853"/>
      <c r="G4" s="854"/>
    </row>
    <row r="5" spans="1:7" ht="31.5" hidden="1" customHeight="1">
      <c r="A5" s="261" t="s">
        <v>156</v>
      </c>
      <c r="B5" s="855" t="s">
        <v>163</v>
      </c>
      <c r="C5" s="855"/>
      <c r="D5" s="255" t="s">
        <v>164</v>
      </c>
      <c r="E5" s="255" t="s">
        <v>165</v>
      </c>
      <c r="F5" s="255" t="s">
        <v>166</v>
      </c>
      <c r="G5" s="262" t="s">
        <v>161</v>
      </c>
    </row>
    <row r="6" spans="1:7" ht="15.75" hidden="1">
      <c r="A6" s="258">
        <v>1</v>
      </c>
      <c r="B6" s="856" t="s">
        <v>349</v>
      </c>
      <c r="C6" s="857"/>
      <c r="D6" s="335"/>
      <c r="E6" s="335"/>
      <c r="F6" s="335"/>
      <c r="G6" s="336">
        <f>E6*F6*12</f>
        <v>0</v>
      </c>
    </row>
    <row r="7" spans="1:7" ht="15.75" hidden="1">
      <c r="A7" s="337" t="s">
        <v>320</v>
      </c>
      <c r="B7" s="856"/>
      <c r="C7" s="857"/>
      <c r="D7" s="338"/>
      <c r="E7" s="339"/>
      <c r="F7" s="340"/>
      <c r="G7" s="341">
        <f>E7*F7*12</f>
        <v>0</v>
      </c>
    </row>
    <row r="8" spans="1:7" ht="15.75" hidden="1">
      <c r="A8" s="863" t="s">
        <v>162</v>
      </c>
      <c r="B8" s="864"/>
      <c r="C8" s="864"/>
      <c r="D8" s="864"/>
      <c r="E8" s="864"/>
      <c r="F8" s="865"/>
      <c r="G8" s="268">
        <f>SUM(G6:G7)</f>
        <v>0</v>
      </c>
    </row>
    <row r="9" spans="1:7" ht="31.5" hidden="1" customHeight="1">
      <c r="A9" s="342"/>
      <c r="B9" s="343"/>
      <c r="C9" s="343"/>
      <c r="D9" s="343"/>
      <c r="E9" s="343"/>
      <c r="F9" s="343"/>
      <c r="G9" s="344"/>
    </row>
    <row r="10" spans="1:7" ht="12" hidden="1" customHeight="1">
      <c r="A10" s="852" t="s">
        <v>350</v>
      </c>
      <c r="B10" s="853"/>
      <c r="C10" s="853"/>
      <c r="D10" s="853"/>
      <c r="E10" s="853"/>
      <c r="F10" s="853"/>
      <c r="G10" s="854"/>
    </row>
    <row r="11" spans="1:7" ht="31.5" hidden="1">
      <c r="A11" s="261" t="s">
        <v>156</v>
      </c>
      <c r="B11" s="345" t="s">
        <v>163</v>
      </c>
      <c r="C11" s="866" t="s">
        <v>174</v>
      </c>
      <c r="D11" s="867"/>
      <c r="E11" s="255" t="s">
        <v>351</v>
      </c>
      <c r="F11" s="255" t="s">
        <v>352</v>
      </c>
      <c r="G11" s="262" t="s">
        <v>161</v>
      </c>
    </row>
    <row r="12" spans="1:7" ht="15.75" hidden="1">
      <c r="A12" s="322">
        <v>1</v>
      </c>
      <c r="B12" s="325"/>
      <c r="C12" s="868"/>
      <c r="D12" s="869"/>
      <c r="E12" s="275"/>
      <c r="F12" s="346"/>
      <c r="G12" s="327">
        <f>C12*E12*F12</f>
        <v>0</v>
      </c>
    </row>
    <row r="13" spans="1:7" ht="15.75" hidden="1">
      <c r="A13" s="328" t="s">
        <v>320</v>
      </c>
      <c r="B13" s="325"/>
      <c r="C13" s="826"/>
      <c r="D13" s="827"/>
      <c r="E13" s="347"/>
      <c r="F13" s="348"/>
      <c r="G13" s="329">
        <f>F13*2</f>
        <v>0</v>
      </c>
    </row>
    <row r="14" spans="1:7" ht="15.75" hidden="1">
      <c r="A14" s="841" t="s">
        <v>162</v>
      </c>
      <c r="B14" s="842"/>
      <c r="C14" s="842"/>
      <c r="D14" s="842"/>
      <c r="E14" s="842"/>
      <c r="F14" s="843"/>
      <c r="G14" s="330">
        <f>SUM(G12:G13)</f>
        <v>0</v>
      </c>
    </row>
    <row r="15" spans="1:7" ht="23.25" hidden="1" customHeight="1">
      <c r="A15" s="342"/>
      <c r="B15" s="343"/>
      <c r="C15" s="343"/>
      <c r="D15" s="343"/>
      <c r="E15" s="343"/>
      <c r="F15" s="343"/>
      <c r="G15" s="344"/>
    </row>
    <row r="16" spans="1:7" ht="15.75" hidden="1">
      <c r="A16" s="815" t="s">
        <v>353</v>
      </c>
      <c r="B16" s="816"/>
      <c r="C16" s="816"/>
      <c r="D16" s="816"/>
      <c r="E16" s="816"/>
      <c r="F16" s="816"/>
      <c r="G16" s="817"/>
    </row>
    <row r="17" spans="1:7" ht="31.5" hidden="1">
      <c r="A17" s="261" t="s">
        <v>156</v>
      </c>
      <c r="B17" s="286" t="s">
        <v>354</v>
      </c>
      <c r="C17" s="835" t="s">
        <v>355</v>
      </c>
      <c r="D17" s="835"/>
      <c r="E17" s="286" t="s">
        <v>174</v>
      </c>
      <c r="F17" s="286" t="s">
        <v>166</v>
      </c>
      <c r="G17" s="262" t="s">
        <v>161</v>
      </c>
    </row>
    <row r="18" spans="1:7" ht="15.75" hidden="1">
      <c r="A18" s="261">
        <v>1</v>
      </c>
      <c r="B18" s="349" t="s">
        <v>356</v>
      </c>
      <c r="C18" s="861"/>
      <c r="D18" s="862"/>
      <c r="E18" s="350"/>
      <c r="F18" s="351"/>
      <c r="G18" s="264">
        <f>E18*F18</f>
        <v>0</v>
      </c>
    </row>
    <row r="19" spans="1:7" ht="15.75" hidden="1">
      <c r="A19" s="352" t="s">
        <v>320</v>
      </c>
      <c r="B19" s="349"/>
      <c r="C19" s="861"/>
      <c r="D19" s="862"/>
      <c r="E19" s="349"/>
      <c r="F19" s="351"/>
      <c r="G19" s="267">
        <f>E19*F19</f>
        <v>0</v>
      </c>
    </row>
    <row r="20" spans="1:7" ht="15.75" hidden="1">
      <c r="A20" s="803" t="s">
        <v>162</v>
      </c>
      <c r="B20" s="804"/>
      <c r="C20" s="804"/>
      <c r="D20" s="804"/>
      <c r="E20" s="804"/>
      <c r="F20" s="805"/>
      <c r="G20" s="268">
        <f>SUM(G18:G19)</f>
        <v>0</v>
      </c>
    </row>
    <row r="21" spans="1:7" ht="31.5" hidden="1" customHeight="1">
      <c r="A21" s="342"/>
      <c r="B21" s="343"/>
      <c r="C21" s="343"/>
      <c r="D21" s="343"/>
      <c r="E21" s="343"/>
      <c r="F21" s="343"/>
      <c r="G21" s="344"/>
    </row>
    <row r="22" spans="1:7" ht="15.75" hidden="1">
      <c r="A22" s="815" t="s">
        <v>328</v>
      </c>
      <c r="B22" s="816"/>
      <c r="C22" s="816"/>
      <c r="D22" s="816"/>
      <c r="E22" s="816"/>
      <c r="F22" s="816"/>
      <c r="G22" s="817"/>
    </row>
    <row r="23" spans="1:7" ht="31.5" hidden="1">
      <c r="A23" s="261" t="s">
        <v>156</v>
      </c>
      <c r="B23" s="845" t="s">
        <v>163</v>
      </c>
      <c r="C23" s="846"/>
      <c r="D23" s="255" t="s">
        <v>164</v>
      </c>
      <c r="E23" s="353" t="s">
        <v>165</v>
      </c>
      <c r="F23" s="255" t="s">
        <v>166</v>
      </c>
      <c r="G23" s="262" t="s">
        <v>161</v>
      </c>
    </row>
    <row r="24" spans="1:7" ht="15.75" hidden="1">
      <c r="A24" s="258" t="s">
        <v>357</v>
      </c>
      <c r="B24" s="858" t="s">
        <v>358</v>
      </c>
      <c r="C24" s="859"/>
      <c r="D24" s="335"/>
      <c r="E24" s="335"/>
      <c r="F24" s="335"/>
      <c r="G24" s="341">
        <f>E24*F24</f>
        <v>0</v>
      </c>
    </row>
    <row r="25" spans="1:7" ht="15.75" hidden="1">
      <c r="A25" s="337" t="s">
        <v>320</v>
      </c>
      <c r="B25" s="856"/>
      <c r="C25" s="860"/>
      <c r="D25" s="338"/>
      <c r="E25" s="354"/>
      <c r="F25" s="340"/>
      <c r="G25" s="341">
        <f>E25*F25</f>
        <v>0</v>
      </c>
    </row>
    <row r="26" spans="1:7" ht="15.75" hidden="1">
      <c r="A26" s="815" t="s">
        <v>162</v>
      </c>
      <c r="B26" s="816"/>
      <c r="C26" s="816"/>
      <c r="D26" s="335"/>
      <c r="E26" s="335"/>
      <c r="F26" s="355"/>
      <c r="G26" s="356">
        <f>SUM(G24:G25)</f>
        <v>0</v>
      </c>
    </row>
    <row r="27" spans="1:7" ht="31.5" hidden="1" customHeight="1">
      <c r="A27" s="342"/>
      <c r="B27" s="343"/>
      <c r="C27" s="343"/>
      <c r="D27" s="343"/>
      <c r="E27" s="343"/>
      <c r="F27" s="343"/>
      <c r="G27" s="344"/>
    </row>
    <row r="28" spans="1:7" ht="15.75" hidden="1">
      <c r="A28" s="815" t="s">
        <v>359</v>
      </c>
      <c r="B28" s="816"/>
      <c r="C28" s="816"/>
      <c r="D28" s="816"/>
      <c r="E28" s="816"/>
      <c r="F28" s="816"/>
      <c r="G28" s="817"/>
    </row>
    <row r="29" spans="1:7" ht="31.5" hidden="1">
      <c r="A29" s="261" t="s">
        <v>156</v>
      </c>
      <c r="B29" s="845" t="s">
        <v>163</v>
      </c>
      <c r="C29" s="846"/>
      <c r="D29" s="255" t="s">
        <v>164</v>
      </c>
      <c r="E29" s="353" t="s">
        <v>165</v>
      </c>
      <c r="F29" s="255" t="s">
        <v>166</v>
      </c>
      <c r="G29" s="262" t="s">
        <v>161</v>
      </c>
    </row>
    <row r="30" spans="1:7" ht="14.25" hidden="1" customHeight="1">
      <c r="A30" s="258" t="s">
        <v>357</v>
      </c>
      <c r="B30" s="873" t="s">
        <v>360</v>
      </c>
      <c r="C30" s="874"/>
      <c r="D30" s="335"/>
      <c r="E30" s="335"/>
      <c r="F30" s="335"/>
      <c r="G30" s="341">
        <f>E30*F30*12</f>
        <v>0</v>
      </c>
    </row>
    <row r="31" spans="1:7" ht="15.75" hidden="1">
      <c r="A31" s="337" t="s">
        <v>320</v>
      </c>
      <c r="B31" s="856"/>
      <c r="C31" s="860"/>
      <c r="D31" s="338"/>
      <c r="E31" s="354"/>
      <c r="F31" s="340"/>
      <c r="G31" s="341">
        <f>E31*F31*12</f>
        <v>0</v>
      </c>
    </row>
    <row r="32" spans="1:7" ht="15.75" hidden="1">
      <c r="A32" s="815" t="s">
        <v>162</v>
      </c>
      <c r="B32" s="816"/>
      <c r="C32" s="816"/>
      <c r="D32" s="335"/>
      <c r="E32" s="335"/>
      <c r="F32" s="355"/>
      <c r="G32" s="356">
        <f>SUM(G30:G31)</f>
        <v>0</v>
      </c>
    </row>
    <row r="33" spans="1:13" ht="15" hidden="1" customHeight="1">
      <c r="A33" s="342"/>
      <c r="B33" s="343"/>
      <c r="C33" s="343"/>
      <c r="D33" s="343"/>
      <c r="E33" s="343"/>
      <c r="F33" s="343"/>
      <c r="G33" s="344"/>
    </row>
    <row r="34" spans="1:13" ht="15.75" hidden="1">
      <c r="A34" s="875" t="s">
        <v>361</v>
      </c>
      <c r="B34" s="876"/>
      <c r="C34" s="876"/>
      <c r="D34" s="876"/>
      <c r="E34" s="876"/>
      <c r="F34" s="876"/>
      <c r="G34" s="877"/>
    </row>
    <row r="35" spans="1:13" ht="31.5" hidden="1">
      <c r="A35" s="261" t="s">
        <v>156</v>
      </c>
      <c r="B35" s="878" t="s">
        <v>355</v>
      </c>
      <c r="C35" s="879"/>
      <c r="D35" s="880"/>
      <c r="E35" s="286" t="s">
        <v>174</v>
      </c>
      <c r="F35" s="286" t="s">
        <v>166</v>
      </c>
      <c r="G35" s="262" t="s">
        <v>161</v>
      </c>
    </row>
    <row r="36" spans="1:13" ht="15.75" hidden="1">
      <c r="A36" s="261">
        <v>1</v>
      </c>
      <c r="B36" s="881" t="s">
        <v>414</v>
      </c>
      <c r="C36" s="882"/>
      <c r="D36" s="883"/>
      <c r="E36" s="425">
        <v>1</v>
      </c>
      <c r="F36" s="426">
        <v>30000</v>
      </c>
      <c r="G36" s="427"/>
    </row>
    <row r="37" spans="1:13" ht="63.75" hidden="1" customHeight="1">
      <c r="A37" s="352">
        <v>2</v>
      </c>
      <c r="B37" s="870" t="s">
        <v>415</v>
      </c>
      <c r="C37" s="871"/>
      <c r="D37" s="872"/>
      <c r="E37" s="428">
        <v>1</v>
      </c>
      <c r="F37" s="426">
        <v>70486</v>
      </c>
      <c r="G37" s="429"/>
    </row>
    <row r="38" spans="1:13" ht="15.75" hidden="1">
      <c r="A38" s="803" t="s">
        <v>162</v>
      </c>
      <c r="B38" s="804"/>
      <c r="C38" s="804"/>
      <c r="D38" s="805"/>
      <c r="E38" s="359"/>
      <c r="F38" s="359"/>
      <c r="G38" s="268">
        <f>SUM(G36:G37)</f>
        <v>0</v>
      </c>
    </row>
    <row r="39" spans="1:13" ht="15.75">
      <c r="A39" s="815" t="s">
        <v>422</v>
      </c>
      <c r="B39" s="816"/>
      <c r="C39" s="816"/>
      <c r="D39" s="816"/>
      <c r="E39" s="816"/>
      <c r="F39" s="816"/>
      <c r="G39" s="817"/>
    </row>
    <row r="40" spans="1:13" ht="31.5">
      <c r="A40" s="261" t="s">
        <v>156</v>
      </c>
      <c r="B40" s="855" t="s">
        <v>163</v>
      </c>
      <c r="C40" s="855"/>
      <c r="D40" s="255" t="s">
        <v>164</v>
      </c>
      <c r="E40" s="255" t="s">
        <v>165</v>
      </c>
      <c r="F40" s="255" t="s">
        <v>166</v>
      </c>
      <c r="G40" s="262" t="s">
        <v>161</v>
      </c>
    </row>
    <row r="41" spans="1:13" ht="15.75">
      <c r="A41" s="261">
        <v>1</v>
      </c>
      <c r="B41" s="884" t="s">
        <v>460</v>
      </c>
      <c r="C41" s="885"/>
      <c r="D41" s="536" t="s">
        <v>426</v>
      </c>
      <c r="E41" s="255">
        <v>1</v>
      </c>
      <c r="F41" s="546">
        <v>20000</v>
      </c>
      <c r="G41" s="535">
        <v>20000</v>
      </c>
    </row>
    <row r="42" spans="1:13" ht="20.25" customHeight="1">
      <c r="A42" s="484" t="s">
        <v>172</v>
      </c>
      <c r="B42" s="886" t="s">
        <v>458</v>
      </c>
      <c r="C42" s="887"/>
      <c r="D42" s="485" t="s">
        <v>426</v>
      </c>
      <c r="E42" s="537">
        <v>1</v>
      </c>
      <c r="F42" s="1228">
        <v>48302</v>
      </c>
      <c r="G42" s="1227">
        <v>48302</v>
      </c>
    </row>
    <row r="43" spans="1:13" ht="18" customHeight="1">
      <c r="A43" s="484" t="s">
        <v>173</v>
      </c>
      <c r="B43" s="886" t="s">
        <v>459</v>
      </c>
      <c r="C43" s="887"/>
      <c r="D43" s="485" t="s">
        <v>426</v>
      </c>
      <c r="E43" s="537">
        <v>1</v>
      </c>
      <c r="F43" s="1228">
        <v>59283</v>
      </c>
      <c r="G43" s="1227">
        <f>F43</f>
        <v>59283</v>
      </c>
    </row>
    <row r="44" spans="1:13" ht="20.25" customHeight="1">
      <c r="A44" s="484" t="s">
        <v>507</v>
      </c>
      <c r="B44" s="704" t="s">
        <v>508</v>
      </c>
      <c r="C44" s="705"/>
      <c r="D44" s="485" t="s">
        <v>509</v>
      </c>
      <c r="E44" s="537">
        <v>1</v>
      </c>
      <c r="F44" s="486">
        <v>240000</v>
      </c>
      <c r="G44" s="487">
        <v>240000</v>
      </c>
    </row>
    <row r="45" spans="1:13" ht="15.75">
      <c r="A45" s="813" t="s">
        <v>167</v>
      </c>
      <c r="B45" s="814"/>
      <c r="C45" s="814"/>
      <c r="D45" s="814"/>
      <c r="E45" s="814"/>
      <c r="F45" s="373"/>
      <c r="G45" s="538">
        <f>SUM(G41:G44)</f>
        <v>367585</v>
      </c>
      <c r="H45" s="496"/>
    </row>
    <row r="46" spans="1:13" ht="24" customHeight="1">
      <c r="A46" s="342"/>
      <c r="B46" s="343"/>
      <c r="C46" s="343"/>
      <c r="D46" s="343"/>
      <c r="E46" s="343"/>
      <c r="F46" s="343"/>
      <c r="G46" s="344"/>
    </row>
    <row r="47" spans="1:13" ht="15.75">
      <c r="A47" s="803" t="s">
        <v>425</v>
      </c>
      <c r="B47" s="804"/>
      <c r="C47" s="804"/>
      <c r="D47" s="804"/>
      <c r="E47" s="804"/>
      <c r="F47" s="804"/>
      <c r="G47" s="844"/>
    </row>
    <row r="48" spans="1:13" ht="31.5">
      <c r="A48" s="261" t="s">
        <v>156</v>
      </c>
      <c r="B48" s="845" t="s">
        <v>355</v>
      </c>
      <c r="C48" s="846"/>
      <c r="D48" s="255" t="s">
        <v>164</v>
      </c>
      <c r="E48" s="255" t="s">
        <v>165</v>
      </c>
      <c r="F48" s="255" t="s">
        <v>166</v>
      </c>
      <c r="G48" s="262" t="s">
        <v>161</v>
      </c>
      <c r="M48" s="468"/>
    </row>
    <row r="49" spans="1:13" ht="15.75">
      <c r="A49" s="261">
        <v>1</v>
      </c>
      <c r="B49" s="505" t="s">
        <v>505</v>
      </c>
      <c r="C49" s="489"/>
      <c r="D49" s="488" t="s">
        <v>426</v>
      </c>
      <c r="E49" s="488">
        <v>1</v>
      </c>
      <c r="F49" s="710">
        <v>100000</v>
      </c>
      <c r="G49" s="554">
        <f>E49*F49</f>
        <v>100000</v>
      </c>
      <c r="M49" s="468"/>
    </row>
    <row r="50" spans="1:13" ht="15.75">
      <c r="A50" s="261">
        <v>2</v>
      </c>
      <c r="B50" s="706" t="s">
        <v>506</v>
      </c>
      <c r="C50" s="489"/>
      <c r="D50" s="480" t="s">
        <v>426</v>
      </c>
      <c r="E50" s="475">
        <v>1</v>
      </c>
      <c r="F50" s="476">
        <v>220000</v>
      </c>
      <c r="G50" s="554">
        <f t="shared" ref="G50:G57" si="0">E50*F50</f>
        <v>220000</v>
      </c>
      <c r="M50" s="468"/>
    </row>
    <row r="51" spans="1:13" ht="15.75">
      <c r="A51" s="261">
        <v>3</v>
      </c>
      <c r="B51" s="483" t="s">
        <v>449</v>
      </c>
      <c r="C51" s="489"/>
      <c r="D51" s="532" t="s">
        <v>426</v>
      </c>
      <c r="E51" s="532">
        <v>1</v>
      </c>
      <c r="F51" s="476">
        <v>50000</v>
      </c>
      <c r="G51" s="554">
        <f t="shared" si="0"/>
        <v>50000</v>
      </c>
      <c r="M51" s="468"/>
    </row>
    <row r="52" spans="1:13" ht="15.75">
      <c r="A52" s="261">
        <v>4</v>
      </c>
      <c r="B52" s="483" t="s">
        <v>450</v>
      </c>
      <c r="C52" s="489"/>
      <c r="D52" s="533" t="s">
        <v>426</v>
      </c>
      <c r="E52" s="532">
        <v>1</v>
      </c>
      <c r="F52" s="476">
        <v>45000</v>
      </c>
      <c r="G52" s="554">
        <f t="shared" si="0"/>
        <v>45000</v>
      </c>
      <c r="M52" s="468"/>
    </row>
    <row r="53" spans="1:13" ht="15.75">
      <c r="A53" s="261">
        <v>5</v>
      </c>
      <c r="B53" s="558" t="s">
        <v>465</v>
      </c>
      <c r="C53" s="545"/>
      <c r="D53" s="544" t="s">
        <v>426</v>
      </c>
      <c r="E53" s="544">
        <v>1</v>
      </c>
      <c r="F53" s="476">
        <v>1500</v>
      </c>
      <c r="G53" s="554">
        <f t="shared" si="0"/>
        <v>1500</v>
      </c>
      <c r="M53" s="468"/>
    </row>
    <row r="54" spans="1:13" ht="15.75">
      <c r="A54" s="261">
        <v>6</v>
      </c>
      <c r="B54" s="558" t="s">
        <v>466</v>
      </c>
      <c r="C54" s="489"/>
      <c r="D54" s="532" t="s">
        <v>426</v>
      </c>
      <c r="E54" s="532">
        <v>1</v>
      </c>
      <c r="F54" s="476">
        <v>50000</v>
      </c>
      <c r="G54" s="554">
        <f t="shared" si="0"/>
        <v>50000</v>
      </c>
      <c r="M54" s="468"/>
    </row>
    <row r="55" spans="1:13" ht="15.75">
      <c r="A55" s="261">
        <v>7</v>
      </c>
      <c r="B55" s="560" t="s">
        <v>468</v>
      </c>
      <c r="C55" s="559"/>
      <c r="D55" s="557" t="s">
        <v>426</v>
      </c>
      <c r="E55" s="557">
        <v>1</v>
      </c>
      <c r="F55" s="476">
        <v>8000</v>
      </c>
      <c r="G55" s="554">
        <f t="shared" si="0"/>
        <v>8000</v>
      </c>
      <c r="M55" s="468"/>
    </row>
    <row r="56" spans="1:13" ht="15.75">
      <c r="A56" s="261">
        <v>8</v>
      </c>
      <c r="B56" s="708" t="s">
        <v>511</v>
      </c>
      <c r="C56" s="709"/>
      <c r="D56" s="707" t="s">
        <v>426</v>
      </c>
      <c r="E56" s="707">
        <v>3</v>
      </c>
      <c r="F56" s="476">
        <v>3000</v>
      </c>
      <c r="G56" s="554">
        <f t="shared" si="0"/>
        <v>9000</v>
      </c>
      <c r="M56" s="468"/>
    </row>
    <row r="57" spans="1:13" ht="15.75">
      <c r="A57" s="261">
        <v>9</v>
      </c>
      <c r="B57" s="558" t="s">
        <v>467</v>
      </c>
      <c r="C57" s="489"/>
      <c r="D57" s="488" t="s">
        <v>426</v>
      </c>
      <c r="E57" s="488">
        <v>1</v>
      </c>
      <c r="F57" s="476">
        <v>60000</v>
      </c>
      <c r="G57" s="554">
        <f t="shared" si="0"/>
        <v>60000</v>
      </c>
      <c r="M57" s="468"/>
    </row>
    <row r="58" spans="1:13" ht="15.75">
      <c r="A58" s="815" t="s">
        <v>167</v>
      </c>
      <c r="B58" s="816"/>
      <c r="C58" s="816"/>
      <c r="D58" s="46"/>
      <c r="E58" s="335"/>
      <c r="F58" s="335"/>
      <c r="G58" s="538">
        <f>SUM(G49:G57)</f>
        <v>543500</v>
      </c>
      <c r="H58" s="496"/>
    </row>
    <row r="59" spans="1:13" ht="15.75">
      <c r="A59" s="478"/>
      <c r="B59" s="479"/>
      <c r="C59" s="479"/>
      <c r="D59" s="481"/>
      <c r="E59" s="481"/>
      <c r="F59" s="481"/>
      <c r="G59" s="482"/>
    </row>
    <row r="60" spans="1:13" ht="15.75">
      <c r="A60" s="803" t="s">
        <v>362</v>
      </c>
      <c r="B60" s="804"/>
      <c r="C60" s="804"/>
      <c r="D60" s="804"/>
      <c r="E60" s="804"/>
      <c r="F60" s="804"/>
      <c r="G60" s="844"/>
    </row>
    <row r="61" spans="1:13" ht="31.5">
      <c r="A61" s="261" t="s">
        <v>156</v>
      </c>
      <c r="B61" s="845" t="s">
        <v>355</v>
      </c>
      <c r="C61" s="846"/>
      <c r="D61" s="255" t="s">
        <v>164</v>
      </c>
      <c r="E61" s="255" t="s">
        <v>165</v>
      </c>
      <c r="F61" s="255" t="s">
        <v>166</v>
      </c>
      <c r="G61" s="262" t="s">
        <v>161</v>
      </c>
    </row>
    <row r="62" spans="1:13" ht="15.75">
      <c r="A62" s="261">
        <v>1</v>
      </c>
      <c r="B62" s="483" t="s">
        <v>423</v>
      </c>
      <c r="C62" s="489"/>
      <c r="D62" s="480" t="s">
        <v>426</v>
      </c>
      <c r="E62" s="480">
        <v>2</v>
      </c>
      <c r="F62" s="476">
        <v>5100</v>
      </c>
      <c r="G62" s="554">
        <f>E62*F62</f>
        <v>10200</v>
      </c>
    </row>
    <row r="63" spans="1:13" ht="15.75">
      <c r="A63" s="261">
        <v>2</v>
      </c>
      <c r="B63" s="483" t="s">
        <v>427</v>
      </c>
      <c r="C63" s="489"/>
      <c r="D63" s="480" t="s">
        <v>426</v>
      </c>
      <c r="E63" s="480">
        <v>2</v>
      </c>
      <c r="F63" s="476">
        <v>3500</v>
      </c>
      <c r="G63" s="554">
        <f t="shared" ref="G63:G66" si="1">E63*F63</f>
        <v>7000</v>
      </c>
    </row>
    <row r="64" spans="1:13" ht="15.75">
      <c r="A64" s="261">
        <v>3</v>
      </c>
      <c r="B64" s="542" t="s">
        <v>462</v>
      </c>
      <c r="C64" s="543"/>
      <c r="D64" s="541" t="s">
        <v>426</v>
      </c>
      <c r="E64" s="541">
        <v>1</v>
      </c>
      <c r="F64" s="476">
        <v>4500</v>
      </c>
      <c r="G64" s="554">
        <f t="shared" si="1"/>
        <v>4500</v>
      </c>
    </row>
    <row r="65" spans="1:7" ht="15.75">
      <c r="A65" s="261">
        <v>4</v>
      </c>
      <c r="B65" s="483" t="s">
        <v>448</v>
      </c>
      <c r="C65" s="489"/>
      <c r="D65" s="541" t="s">
        <v>426</v>
      </c>
      <c r="E65" s="488">
        <v>2</v>
      </c>
      <c r="F65" s="476">
        <v>4500</v>
      </c>
      <c r="G65" s="554">
        <f t="shared" si="1"/>
        <v>9000</v>
      </c>
    </row>
    <row r="66" spans="1:7" ht="15.75">
      <c r="A66" s="261">
        <v>5</v>
      </c>
      <c r="B66" s="898" t="s">
        <v>419</v>
      </c>
      <c r="C66" s="899"/>
      <c r="D66" s="465" t="s">
        <v>426</v>
      </c>
      <c r="E66" s="466">
        <v>3</v>
      </c>
      <c r="F66" s="467">
        <v>4200</v>
      </c>
      <c r="G66" s="554">
        <f t="shared" si="1"/>
        <v>12600</v>
      </c>
    </row>
    <row r="67" spans="1:7" ht="15.75">
      <c r="A67" s="815" t="s">
        <v>167</v>
      </c>
      <c r="B67" s="816"/>
      <c r="C67" s="816"/>
      <c r="D67" s="335"/>
      <c r="E67" s="335"/>
      <c r="F67" s="335"/>
      <c r="G67" s="552">
        <f>SUM(G62:G66)</f>
        <v>43300</v>
      </c>
    </row>
    <row r="68" spans="1:7" ht="16.5" thickBot="1">
      <c r="A68" s="478"/>
      <c r="B68" s="479"/>
      <c r="C68" s="479"/>
      <c r="D68" s="481"/>
      <c r="E68" s="481"/>
      <c r="F68" s="481"/>
      <c r="G68" s="482"/>
    </row>
    <row r="69" spans="1:7" ht="20.25" hidden="1" customHeight="1" thickBot="1">
      <c r="A69" s="366"/>
      <c r="B69" s="367"/>
      <c r="C69" s="367"/>
      <c r="D69" s="367"/>
      <c r="E69" s="367"/>
      <c r="F69" s="367"/>
      <c r="G69" s="271"/>
    </row>
    <row r="70" spans="1:7" ht="29.25" hidden="1" customHeight="1" thickBot="1">
      <c r="A70" s="863" t="s">
        <v>363</v>
      </c>
      <c r="B70" s="864"/>
      <c r="C70" s="864"/>
      <c r="D70" s="864"/>
      <c r="E70" s="864"/>
      <c r="F70" s="864"/>
      <c r="G70" s="888"/>
    </row>
    <row r="71" spans="1:7" ht="31.5" hidden="1">
      <c r="A71" s="261" t="s">
        <v>156</v>
      </c>
      <c r="B71" s="845" t="s">
        <v>355</v>
      </c>
      <c r="C71" s="846"/>
      <c r="D71" s="255" t="s">
        <v>164</v>
      </c>
      <c r="E71" s="255" t="s">
        <v>165</v>
      </c>
      <c r="F71" s="255" t="s">
        <v>166</v>
      </c>
      <c r="G71" s="262" t="s">
        <v>161</v>
      </c>
    </row>
    <row r="72" spans="1:7" ht="15.75" hidden="1">
      <c r="A72" s="261">
        <v>1</v>
      </c>
      <c r="B72" s="900"/>
      <c r="C72" s="901"/>
      <c r="D72" s="360"/>
      <c r="E72" s="361"/>
      <c r="F72" s="351"/>
      <c r="G72" s="362">
        <f>E72*F72</f>
        <v>0</v>
      </c>
    </row>
    <row r="73" spans="1:7" ht="15.75" hidden="1">
      <c r="A73" s="249" t="s">
        <v>320</v>
      </c>
      <c r="B73" s="902"/>
      <c r="C73" s="903"/>
      <c r="D73" s="363"/>
      <c r="E73" s="364"/>
      <c r="F73" s="354"/>
      <c r="G73" s="365">
        <f>E73*F73</f>
        <v>0</v>
      </c>
    </row>
    <row r="74" spans="1:7" ht="15.75" hidden="1">
      <c r="A74" s="815" t="s">
        <v>167</v>
      </c>
      <c r="B74" s="816"/>
      <c r="C74" s="816"/>
      <c r="D74" s="335"/>
      <c r="E74" s="335"/>
      <c r="F74" s="335"/>
      <c r="G74" s="241">
        <f>SUM(G72:G73)</f>
        <v>0</v>
      </c>
    </row>
    <row r="75" spans="1:7" ht="31.5" hidden="1" customHeight="1">
      <c r="A75" s="342"/>
      <c r="B75" s="343"/>
      <c r="C75" s="343"/>
      <c r="D75" s="343"/>
      <c r="E75" s="343"/>
      <c r="F75" s="343"/>
      <c r="G75" s="344"/>
    </row>
    <row r="76" spans="1:7" ht="31.5" hidden="1" customHeight="1">
      <c r="A76" s="863" t="s">
        <v>364</v>
      </c>
      <c r="B76" s="864"/>
      <c r="C76" s="864"/>
      <c r="D76" s="864"/>
      <c r="E76" s="864"/>
      <c r="F76" s="864"/>
      <c r="G76" s="888"/>
    </row>
    <row r="77" spans="1:7" ht="31.5" hidden="1">
      <c r="A77" s="261" t="s">
        <v>156</v>
      </c>
      <c r="B77" s="845" t="s">
        <v>355</v>
      </c>
      <c r="C77" s="846"/>
      <c r="D77" s="255" t="s">
        <v>164</v>
      </c>
      <c r="E77" s="255" t="s">
        <v>165</v>
      </c>
      <c r="F77" s="255" t="s">
        <v>166</v>
      </c>
      <c r="G77" s="262" t="s">
        <v>161</v>
      </c>
    </row>
    <row r="78" spans="1:7" ht="15.75" hidden="1">
      <c r="A78" s="261">
        <v>1</v>
      </c>
      <c r="B78" s="900"/>
      <c r="C78" s="901"/>
      <c r="D78" s="360"/>
      <c r="E78" s="361"/>
      <c r="F78" s="351"/>
      <c r="G78" s="362">
        <f>E78*F78</f>
        <v>0</v>
      </c>
    </row>
    <row r="79" spans="1:7" ht="15.75" hidden="1">
      <c r="A79" s="249" t="s">
        <v>320</v>
      </c>
      <c r="B79" s="902"/>
      <c r="C79" s="903"/>
      <c r="D79" s="363"/>
      <c r="E79" s="364"/>
      <c r="F79" s="354"/>
      <c r="G79" s="365">
        <f>E79*F79</f>
        <v>0</v>
      </c>
    </row>
    <row r="80" spans="1:7" ht="16.5" hidden="1" thickBot="1">
      <c r="A80" s="904" t="s">
        <v>167</v>
      </c>
      <c r="B80" s="905"/>
      <c r="C80" s="905"/>
      <c r="D80" s="368"/>
      <c r="E80" s="368"/>
      <c r="F80" s="368"/>
      <c r="G80" s="331">
        <f>SUM(G78:G79)</f>
        <v>0</v>
      </c>
    </row>
    <row r="81" spans="1:10" ht="15.75" hidden="1">
      <c r="A81" s="369"/>
      <c r="B81" s="369"/>
      <c r="C81" s="369"/>
      <c r="D81" s="370"/>
      <c r="E81" s="370"/>
      <c r="F81" s="370"/>
      <c r="G81" s="371"/>
    </row>
    <row r="82" spans="1:10" hidden="1"/>
    <row r="83" spans="1:10" ht="38.25" hidden="1" customHeight="1">
      <c r="A83" s="895" t="s">
        <v>365</v>
      </c>
      <c r="B83" s="896"/>
      <c r="C83" s="896"/>
      <c r="D83" s="896"/>
      <c r="E83" s="896"/>
      <c r="F83" s="897"/>
      <c r="G83" s="334">
        <f>G88</f>
        <v>0</v>
      </c>
    </row>
    <row r="84" spans="1:10" ht="31.5" hidden="1" customHeight="1">
      <c r="A84" s="852" t="s">
        <v>353</v>
      </c>
      <c r="B84" s="853"/>
      <c r="C84" s="853"/>
      <c r="D84" s="853"/>
      <c r="E84" s="853"/>
      <c r="F84" s="853"/>
      <c r="G84" s="854"/>
    </row>
    <row r="85" spans="1:10" ht="31.5" hidden="1" customHeight="1">
      <c r="A85" s="261" t="s">
        <v>156</v>
      </c>
      <c r="B85" s="286" t="s">
        <v>354</v>
      </c>
      <c r="C85" s="878" t="s">
        <v>355</v>
      </c>
      <c r="D85" s="880"/>
      <c r="E85" s="286" t="s">
        <v>174</v>
      </c>
      <c r="F85" s="286" t="s">
        <v>166</v>
      </c>
      <c r="G85" s="262" t="s">
        <v>161</v>
      </c>
    </row>
    <row r="86" spans="1:10" ht="15.75" hidden="1">
      <c r="A86" s="261">
        <v>1</v>
      </c>
      <c r="B86" s="349"/>
      <c r="C86" s="861"/>
      <c r="D86" s="862"/>
      <c r="E86" s="350"/>
      <c r="F86" s="351"/>
      <c r="G86" s="264">
        <f>E86*F86</f>
        <v>0</v>
      </c>
    </row>
    <row r="87" spans="1:10" ht="15.75" hidden="1">
      <c r="A87" s="352" t="s">
        <v>320</v>
      </c>
      <c r="B87" s="349"/>
      <c r="C87" s="861"/>
      <c r="D87" s="862"/>
      <c r="E87" s="349"/>
      <c r="F87" s="351"/>
      <c r="G87" s="267">
        <f>E87*F87</f>
        <v>0</v>
      </c>
    </row>
    <row r="88" spans="1:10" ht="16.5" hidden="1" thickBot="1">
      <c r="A88" s="889" t="s">
        <v>162</v>
      </c>
      <c r="B88" s="890"/>
      <c r="C88" s="890"/>
      <c r="D88" s="890"/>
      <c r="E88" s="890"/>
      <c r="F88" s="891"/>
      <c r="G88" s="274">
        <f>SUM(G86:G87)</f>
        <v>0</v>
      </c>
    </row>
    <row r="89" spans="1:10" ht="13.5" hidden="1" thickBot="1"/>
    <row r="90" spans="1:10" ht="13.5" hidden="1" thickBot="1"/>
    <row r="91" spans="1:10" ht="18.75">
      <c r="A91" s="892" t="s">
        <v>366</v>
      </c>
      <c r="B91" s="893"/>
      <c r="C91" s="893"/>
      <c r="D91" s="893"/>
      <c r="E91" s="893"/>
      <c r="F91" s="894"/>
      <c r="G91" s="500">
        <f>G98+G227</f>
        <v>489420.68</v>
      </c>
      <c r="J91" s="496"/>
    </row>
    <row r="92" spans="1:10">
      <c r="A92" s="251"/>
      <c r="B92" s="252"/>
      <c r="C92" s="252"/>
      <c r="D92" s="252"/>
      <c r="E92" s="252"/>
      <c r="F92" s="252"/>
      <c r="G92" s="253"/>
    </row>
    <row r="93" spans="1:10" ht="15.75">
      <c r="A93" s="815" t="s">
        <v>348</v>
      </c>
      <c r="B93" s="816"/>
      <c r="C93" s="816"/>
      <c r="D93" s="816"/>
      <c r="E93" s="816"/>
      <c r="F93" s="816"/>
      <c r="G93" s="817"/>
    </row>
    <row r="94" spans="1:10" ht="31.5">
      <c r="A94" s="261" t="s">
        <v>156</v>
      </c>
      <c r="B94" s="845" t="s">
        <v>163</v>
      </c>
      <c r="C94" s="846"/>
      <c r="D94" s="255" t="s">
        <v>164</v>
      </c>
      <c r="E94" s="255" t="s">
        <v>165</v>
      </c>
      <c r="F94" s="255" t="s">
        <v>166</v>
      </c>
      <c r="G94" s="262" t="s">
        <v>161</v>
      </c>
    </row>
    <row r="95" spans="1:10" ht="15.75">
      <c r="A95" s="372" t="s">
        <v>171</v>
      </c>
      <c r="B95" s="858" t="s">
        <v>367</v>
      </c>
      <c r="C95" s="906"/>
      <c r="D95" s="335"/>
      <c r="E95" s="393">
        <f>'КВР 100'!G5</f>
        <v>5605104.0899999999</v>
      </c>
      <c r="F95" s="335" t="s">
        <v>412</v>
      </c>
      <c r="G95" s="555">
        <f>((E95*3%+(E95*3%)*18%))</f>
        <v>198420.68</v>
      </c>
    </row>
    <row r="96" spans="1:10" ht="32.25" hidden="1" customHeight="1">
      <c r="A96" s="372" t="s">
        <v>172</v>
      </c>
      <c r="B96" s="907" t="s">
        <v>368</v>
      </c>
      <c r="C96" s="908"/>
      <c r="D96" s="338"/>
      <c r="E96" s="339"/>
      <c r="F96" s="51"/>
      <c r="G96" s="556">
        <f>E96*F96</f>
        <v>0</v>
      </c>
    </row>
    <row r="97" spans="1:7" ht="15.75" hidden="1">
      <c r="A97" s="337" t="s">
        <v>320</v>
      </c>
      <c r="B97" s="856"/>
      <c r="C97" s="860"/>
      <c r="D97" s="338"/>
      <c r="E97" s="339"/>
      <c r="F97" s="340"/>
      <c r="G97" s="556">
        <f>E97*F97</f>
        <v>0</v>
      </c>
    </row>
    <row r="98" spans="1:7" ht="15" customHeight="1">
      <c r="A98" s="813" t="s">
        <v>167</v>
      </c>
      <c r="B98" s="814"/>
      <c r="C98" s="814"/>
      <c r="D98" s="814"/>
      <c r="E98" s="814"/>
      <c r="F98" s="373"/>
      <c r="G98" s="538">
        <f>G95</f>
        <v>198420.68</v>
      </c>
    </row>
    <row r="99" spans="1:7" ht="31.5" hidden="1" customHeight="1">
      <c r="A99" s="251"/>
      <c r="B99" s="252"/>
      <c r="C99" s="252"/>
      <c r="D99" s="252"/>
      <c r="E99" s="252"/>
      <c r="F99" s="252"/>
      <c r="G99" s="253"/>
    </row>
    <row r="100" spans="1:7" ht="15.75" hidden="1">
      <c r="A100" s="815" t="s">
        <v>343</v>
      </c>
      <c r="B100" s="816"/>
      <c r="C100" s="816"/>
      <c r="D100" s="816"/>
      <c r="E100" s="816"/>
      <c r="F100" s="816"/>
      <c r="G100" s="817"/>
    </row>
    <row r="101" spans="1:7" ht="15.75" hidden="1">
      <c r="A101" s="815" t="s">
        <v>369</v>
      </c>
      <c r="B101" s="816"/>
      <c r="C101" s="816"/>
      <c r="D101" s="816"/>
      <c r="E101" s="816"/>
      <c r="F101" s="816"/>
      <c r="G101" s="817"/>
    </row>
    <row r="102" spans="1:7" ht="31.5" hidden="1">
      <c r="A102" s="254" t="s">
        <v>156</v>
      </c>
      <c r="B102" s="345" t="s">
        <v>163</v>
      </c>
      <c r="C102" s="255" t="s">
        <v>370</v>
      </c>
      <c r="D102" s="255" t="s">
        <v>371</v>
      </c>
      <c r="E102" s="255" t="s">
        <v>372</v>
      </c>
      <c r="F102" s="255" t="s">
        <v>373</v>
      </c>
      <c r="G102" s="262" t="s">
        <v>161</v>
      </c>
    </row>
    <row r="103" spans="1:7" ht="15.75" hidden="1">
      <c r="A103" s="909" t="s">
        <v>357</v>
      </c>
      <c r="B103" s="911" t="s">
        <v>374</v>
      </c>
      <c r="C103" s="46" t="s">
        <v>375</v>
      </c>
      <c r="D103" s="374"/>
      <c r="E103" s="374"/>
      <c r="F103" s="375"/>
      <c r="G103" s="376">
        <f>D103*E103*F103</f>
        <v>0</v>
      </c>
    </row>
    <row r="104" spans="1:7" ht="15.75" hidden="1">
      <c r="A104" s="910"/>
      <c r="B104" s="912"/>
      <c r="C104" s="46" t="s">
        <v>376</v>
      </c>
      <c r="D104" s="374"/>
      <c r="E104" s="374"/>
      <c r="F104" s="346"/>
      <c r="G104" s="377">
        <f>D104*E104*F104</f>
        <v>0</v>
      </c>
    </row>
    <row r="105" spans="1:7" ht="15.75" hidden="1">
      <c r="A105" s="378" t="s">
        <v>377</v>
      </c>
      <c r="B105" s="379" t="s">
        <v>378</v>
      </c>
      <c r="C105" s="380"/>
      <c r="D105" s="374"/>
      <c r="E105" s="374"/>
      <c r="F105" s="346"/>
      <c r="G105" s="377">
        <f>D105*E105*F105</f>
        <v>0</v>
      </c>
    </row>
    <row r="106" spans="1:7" ht="13.5" hidden="1" customHeight="1">
      <c r="A106" s="803" t="s">
        <v>162</v>
      </c>
      <c r="B106" s="804"/>
      <c r="C106" s="804"/>
      <c r="D106" s="804"/>
      <c r="E106" s="804"/>
      <c r="F106" s="805"/>
      <c r="G106" s="356">
        <f>SUM(G103:G105)</f>
        <v>0</v>
      </c>
    </row>
    <row r="107" spans="1:7" ht="31.5" hidden="1" customHeight="1">
      <c r="A107" s="251"/>
      <c r="B107" s="252"/>
      <c r="C107" s="252"/>
      <c r="D107" s="252"/>
      <c r="E107" s="252"/>
      <c r="F107" s="252"/>
      <c r="G107" s="253"/>
    </row>
    <row r="108" spans="1:7" ht="15.75" hidden="1">
      <c r="A108" s="815" t="s">
        <v>379</v>
      </c>
      <c r="B108" s="816"/>
      <c r="C108" s="816"/>
      <c r="D108" s="816"/>
      <c r="E108" s="816"/>
      <c r="F108" s="816"/>
      <c r="G108" s="817"/>
    </row>
    <row r="109" spans="1:7" ht="31.5" hidden="1">
      <c r="A109" s="261" t="s">
        <v>156</v>
      </c>
      <c r="B109" s="345" t="s">
        <v>163</v>
      </c>
      <c r="C109" s="255" t="s">
        <v>186</v>
      </c>
      <c r="D109" s="255" t="s">
        <v>174</v>
      </c>
      <c r="E109" s="866" t="s">
        <v>187</v>
      </c>
      <c r="F109" s="913"/>
      <c r="G109" s="262" t="s">
        <v>161</v>
      </c>
    </row>
    <row r="110" spans="1:7" ht="15.75" hidden="1">
      <c r="A110" s="381">
        <v>1</v>
      </c>
      <c r="B110" s="382" t="s">
        <v>380</v>
      </c>
      <c r="C110" s="255" t="s">
        <v>381</v>
      </c>
      <c r="D110" s="383"/>
      <c r="E110" s="914"/>
      <c r="F110" s="915"/>
      <c r="G110" s="336">
        <f>D110*E110</f>
        <v>0</v>
      </c>
    </row>
    <row r="111" spans="1:7" ht="15.75" hidden="1">
      <c r="A111" s="381">
        <v>2</v>
      </c>
      <c r="B111" s="384" t="s">
        <v>382</v>
      </c>
      <c r="C111" s="46" t="s">
        <v>383</v>
      </c>
      <c r="D111" s="48"/>
      <c r="E111" s="914"/>
      <c r="F111" s="915"/>
      <c r="G111" s="336">
        <f>D111*E111</f>
        <v>0</v>
      </c>
    </row>
    <row r="112" spans="1:7" ht="15.75" hidden="1">
      <c r="A112" s="249">
        <v>3</v>
      </c>
      <c r="B112" s="384" t="s">
        <v>384</v>
      </c>
      <c r="C112" s="255" t="s">
        <v>385</v>
      </c>
      <c r="D112" s="53"/>
      <c r="E112" s="914"/>
      <c r="F112" s="915"/>
      <c r="G112" s="336">
        <f>D112*E112</f>
        <v>0</v>
      </c>
    </row>
    <row r="113" spans="1:7" ht="15.75" hidden="1">
      <c r="A113" s="249">
        <v>4</v>
      </c>
      <c r="B113" s="384" t="s">
        <v>386</v>
      </c>
      <c r="C113" s="255" t="s">
        <v>385</v>
      </c>
      <c r="D113" s="53"/>
      <c r="E113" s="914"/>
      <c r="F113" s="915"/>
      <c r="G113" s="336">
        <f>D113*E113</f>
        <v>0</v>
      </c>
    </row>
    <row r="114" spans="1:7" ht="15.75" hidden="1">
      <c r="A114" s="803" t="s">
        <v>162</v>
      </c>
      <c r="B114" s="804"/>
      <c r="C114" s="804"/>
      <c r="D114" s="804"/>
      <c r="E114" s="804"/>
      <c r="F114" s="805"/>
      <c r="G114" s="241">
        <f>SUM(G110:G113)</f>
        <v>0</v>
      </c>
    </row>
    <row r="115" spans="1:7" ht="31.5" hidden="1" customHeight="1">
      <c r="A115" s="251"/>
      <c r="B115" s="252"/>
      <c r="C115" s="252"/>
      <c r="D115" s="252"/>
      <c r="E115" s="252"/>
      <c r="F115" s="252"/>
      <c r="G115" s="253"/>
    </row>
    <row r="116" spans="1:7" ht="33.75" hidden="1" customHeight="1">
      <c r="A116" s="852" t="s">
        <v>350</v>
      </c>
      <c r="B116" s="853"/>
      <c r="C116" s="853"/>
      <c r="D116" s="853"/>
      <c r="E116" s="853"/>
      <c r="F116" s="853"/>
      <c r="G116" s="854"/>
    </row>
    <row r="117" spans="1:7" ht="31.5" hidden="1">
      <c r="A117" s="261" t="s">
        <v>156</v>
      </c>
      <c r="B117" s="345" t="s">
        <v>163</v>
      </c>
      <c r="C117" s="866" t="s">
        <v>174</v>
      </c>
      <c r="D117" s="867"/>
      <c r="E117" s="255" t="s">
        <v>351</v>
      </c>
      <c r="F117" s="255" t="s">
        <v>352</v>
      </c>
      <c r="G117" s="262" t="s">
        <v>161</v>
      </c>
    </row>
    <row r="118" spans="1:7" ht="15.75" hidden="1">
      <c r="A118" s="322">
        <v>1</v>
      </c>
      <c r="B118" s="325"/>
      <c r="C118" s="868"/>
      <c r="D118" s="869"/>
      <c r="E118" s="275"/>
      <c r="F118" s="346"/>
      <c r="G118" s="327">
        <f>C118*E118*F118</f>
        <v>0</v>
      </c>
    </row>
    <row r="119" spans="1:7" ht="15.75" hidden="1">
      <c r="A119" s="328" t="s">
        <v>320</v>
      </c>
      <c r="B119" s="325"/>
      <c r="C119" s="826"/>
      <c r="D119" s="827"/>
      <c r="E119" s="347"/>
      <c r="F119" s="348"/>
      <c r="G119" s="329">
        <f>F119*2</f>
        <v>0</v>
      </c>
    </row>
    <row r="120" spans="1:7" ht="15" hidden="1" customHeight="1">
      <c r="A120" s="841" t="s">
        <v>162</v>
      </c>
      <c r="B120" s="842"/>
      <c r="C120" s="842"/>
      <c r="D120" s="842"/>
      <c r="E120" s="842"/>
      <c r="F120" s="843"/>
      <c r="G120" s="330">
        <f>SUM(G118:G119)</f>
        <v>0</v>
      </c>
    </row>
    <row r="121" spans="1:7" ht="31.5" hidden="1" customHeight="1">
      <c r="A121" s="251"/>
      <c r="B121" s="252"/>
      <c r="C121" s="252"/>
      <c r="D121" s="252"/>
      <c r="E121" s="252"/>
      <c r="F121" s="252"/>
      <c r="G121" s="253"/>
    </row>
    <row r="122" spans="1:7" ht="15.75" hidden="1">
      <c r="A122" s="813" t="s">
        <v>353</v>
      </c>
      <c r="B122" s="814"/>
      <c r="C122" s="814"/>
      <c r="D122" s="814"/>
      <c r="E122" s="814"/>
      <c r="F122" s="814"/>
      <c r="G122" s="268">
        <f>G128+G134</f>
        <v>0</v>
      </c>
    </row>
    <row r="123" spans="1:7" ht="15.75" hidden="1">
      <c r="A123" s="815" t="s">
        <v>387</v>
      </c>
      <c r="B123" s="816"/>
      <c r="C123" s="816"/>
      <c r="D123" s="816"/>
      <c r="E123" s="816"/>
      <c r="F123" s="816"/>
      <c r="G123" s="817"/>
    </row>
    <row r="124" spans="1:7" ht="31.5" hidden="1">
      <c r="A124" s="261" t="s">
        <v>156</v>
      </c>
      <c r="B124" s="353" t="s">
        <v>163</v>
      </c>
      <c r="C124" s="255" t="s">
        <v>186</v>
      </c>
      <c r="D124" s="255" t="s">
        <v>388</v>
      </c>
      <c r="E124" s="255" t="s">
        <v>351</v>
      </c>
      <c r="F124" s="255" t="s">
        <v>389</v>
      </c>
      <c r="G124" s="262" t="s">
        <v>161</v>
      </c>
    </row>
    <row r="125" spans="1:7" ht="15.75" hidden="1">
      <c r="A125" s="261">
        <v>1</v>
      </c>
      <c r="B125" s="349" t="s">
        <v>390</v>
      </c>
      <c r="C125" s="255" t="s">
        <v>385</v>
      </c>
      <c r="D125" s="282"/>
      <c r="E125" s="350"/>
      <c r="F125" s="351"/>
      <c r="G125" s="264">
        <f>D125*E125*F125</f>
        <v>0</v>
      </c>
    </row>
    <row r="126" spans="1:7" ht="15.75" hidden="1">
      <c r="A126" s="265">
        <v>2</v>
      </c>
      <c r="B126" s="349" t="s">
        <v>391</v>
      </c>
      <c r="C126" s="282"/>
      <c r="D126" s="282"/>
      <c r="E126" s="350"/>
      <c r="F126" s="351"/>
      <c r="G126" s="267">
        <f>D126*E126*F126</f>
        <v>0</v>
      </c>
    </row>
    <row r="127" spans="1:7" ht="15.75" hidden="1">
      <c r="A127" s="352" t="s">
        <v>320</v>
      </c>
      <c r="B127" s="349"/>
      <c r="C127" s="282"/>
      <c r="D127" s="282"/>
      <c r="E127" s="349"/>
      <c r="F127" s="351"/>
      <c r="G127" s="267">
        <f>D127*E127*F127</f>
        <v>0</v>
      </c>
    </row>
    <row r="128" spans="1:7" ht="15.75" hidden="1">
      <c r="A128" s="803" t="s">
        <v>162</v>
      </c>
      <c r="B128" s="804"/>
      <c r="C128" s="804"/>
      <c r="D128" s="804"/>
      <c r="E128" s="804"/>
      <c r="F128" s="805"/>
      <c r="G128" s="268">
        <f>SUM(G125:G127)</f>
        <v>0</v>
      </c>
    </row>
    <row r="129" spans="1:7" hidden="1">
      <c r="A129" s="251"/>
      <c r="B129" s="252"/>
      <c r="C129" s="252"/>
      <c r="D129" s="252"/>
      <c r="E129" s="252"/>
      <c r="F129" s="252"/>
      <c r="G129" s="253"/>
    </row>
    <row r="130" spans="1:7" ht="15.75" hidden="1">
      <c r="A130" s="815" t="s">
        <v>392</v>
      </c>
      <c r="B130" s="816"/>
      <c r="C130" s="816"/>
      <c r="D130" s="816"/>
      <c r="E130" s="816"/>
      <c r="F130" s="816"/>
      <c r="G130" s="817"/>
    </row>
    <row r="131" spans="1:7" ht="31.5" hidden="1">
      <c r="A131" s="261" t="s">
        <v>156</v>
      </c>
      <c r="B131" s="286" t="s">
        <v>354</v>
      </c>
      <c r="C131" s="835" t="s">
        <v>355</v>
      </c>
      <c r="D131" s="835"/>
      <c r="E131" s="286" t="s">
        <v>174</v>
      </c>
      <c r="F131" s="286" t="s">
        <v>166</v>
      </c>
      <c r="G131" s="262" t="s">
        <v>161</v>
      </c>
    </row>
    <row r="132" spans="1:7" ht="15.75" hidden="1">
      <c r="A132" s="261">
        <v>1</v>
      </c>
      <c r="B132" s="349"/>
      <c r="C132" s="861"/>
      <c r="D132" s="862"/>
      <c r="E132" s="350"/>
      <c r="F132" s="351"/>
      <c r="G132" s="264">
        <f>E132*F132</f>
        <v>0</v>
      </c>
    </row>
    <row r="133" spans="1:7" ht="15.75" hidden="1">
      <c r="A133" s="352" t="s">
        <v>320</v>
      </c>
      <c r="B133" s="349"/>
      <c r="C133" s="861"/>
      <c r="D133" s="862"/>
      <c r="E133" s="349"/>
      <c r="F133" s="351"/>
      <c r="G133" s="267">
        <f>E133*F133</f>
        <v>0</v>
      </c>
    </row>
    <row r="134" spans="1:7" ht="15.75" hidden="1">
      <c r="A134" s="803" t="s">
        <v>162</v>
      </c>
      <c r="B134" s="804"/>
      <c r="C134" s="804"/>
      <c r="D134" s="804"/>
      <c r="E134" s="804"/>
      <c r="F134" s="805"/>
      <c r="G134" s="268">
        <f>SUM(G132:G133)</f>
        <v>0</v>
      </c>
    </row>
    <row r="135" spans="1:7" ht="23.25" customHeight="1">
      <c r="A135" s="251"/>
      <c r="B135" s="252"/>
      <c r="C135" s="252"/>
      <c r="D135" s="252"/>
      <c r="E135" s="252"/>
      <c r="F135" s="252"/>
      <c r="G135" s="253"/>
    </row>
    <row r="136" spans="1:7" ht="31.5" hidden="1" customHeight="1">
      <c r="A136" s="251"/>
      <c r="B136" s="252"/>
      <c r="C136" s="252"/>
      <c r="D136" s="252"/>
      <c r="E136" s="252"/>
      <c r="F136" s="252"/>
      <c r="G136" s="253"/>
    </row>
    <row r="137" spans="1:7" ht="15.75" hidden="1">
      <c r="A137" s="815" t="s">
        <v>395</v>
      </c>
      <c r="B137" s="816"/>
      <c r="C137" s="816"/>
      <c r="D137" s="816"/>
      <c r="E137" s="816"/>
      <c r="F137" s="816"/>
      <c r="G137" s="817"/>
    </row>
    <row r="138" spans="1:7" ht="31.5" hidden="1">
      <c r="A138" s="261" t="s">
        <v>156</v>
      </c>
      <c r="B138" s="845" t="s">
        <v>163</v>
      </c>
      <c r="C138" s="846"/>
      <c r="D138" s="255" t="s">
        <v>164</v>
      </c>
      <c r="E138" s="353" t="s">
        <v>165</v>
      </c>
      <c r="F138" s="255" t="s">
        <v>166</v>
      </c>
      <c r="G138" s="262" t="s">
        <v>161</v>
      </c>
    </row>
    <row r="139" spans="1:7" ht="15.75" hidden="1">
      <c r="A139" s="258" t="s">
        <v>357</v>
      </c>
      <c r="B139" s="858" t="s">
        <v>396</v>
      </c>
      <c r="C139" s="859"/>
      <c r="D139" s="335"/>
      <c r="E139" s="335"/>
      <c r="F139" s="335"/>
      <c r="G139" s="341">
        <f>E139*F139</f>
        <v>0</v>
      </c>
    </row>
    <row r="140" spans="1:7" ht="15.75" hidden="1">
      <c r="A140" s="337" t="s">
        <v>320</v>
      </c>
      <c r="B140" s="856"/>
      <c r="C140" s="860"/>
      <c r="D140" s="338"/>
      <c r="E140" s="354"/>
      <c r="F140" s="340"/>
      <c r="G140" s="341">
        <f>E140*F140</f>
        <v>0</v>
      </c>
    </row>
    <row r="141" spans="1:7" ht="15.75" hidden="1">
      <c r="A141" s="815" t="s">
        <v>162</v>
      </c>
      <c r="B141" s="816"/>
      <c r="C141" s="816"/>
      <c r="D141" s="335"/>
      <c r="E141" s="335"/>
      <c r="F141" s="355"/>
      <c r="G141" s="356">
        <f>SUM(G139:G140)</f>
        <v>0</v>
      </c>
    </row>
    <row r="142" spans="1:7" ht="31.5" hidden="1" customHeight="1">
      <c r="A142" s="251"/>
      <c r="B142" s="252"/>
      <c r="C142" s="252"/>
      <c r="D142" s="252"/>
      <c r="E142" s="252"/>
      <c r="F142" s="252"/>
      <c r="G142" s="253"/>
    </row>
    <row r="143" spans="1:7" ht="15.75" hidden="1">
      <c r="A143" s="815" t="s">
        <v>359</v>
      </c>
      <c r="B143" s="816"/>
      <c r="C143" s="816"/>
      <c r="D143" s="816"/>
      <c r="E143" s="816"/>
      <c r="F143" s="816"/>
      <c r="G143" s="817"/>
    </row>
    <row r="144" spans="1:7" ht="29.25" hidden="1" customHeight="1">
      <c r="A144" s="261" t="s">
        <v>156</v>
      </c>
      <c r="B144" s="845" t="s">
        <v>163</v>
      </c>
      <c r="C144" s="846"/>
      <c r="D144" s="255" t="s">
        <v>164</v>
      </c>
      <c r="E144" s="353" t="s">
        <v>165</v>
      </c>
      <c r="F144" s="255" t="s">
        <v>166</v>
      </c>
      <c r="G144" s="262" t="s">
        <v>161</v>
      </c>
    </row>
    <row r="145" spans="1:7" ht="15.75" hidden="1">
      <c r="A145" s="258" t="s">
        <v>357</v>
      </c>
      <c r="B145" s="858" t="s">
        <v>397</v>
      </c>
      <c r="C145" s="859"/>
      <c r="D145" s="335"/>
      <c r="E145" s="335"/>
      <c r="F145" s="335"/>
      <c r="G145" s="385"/>
    </row>
    <row r="146" spans="1:7" ht="15.75" hidden="1">
      <c r="A146" s="372" t="s">
        <v>393</v>
      </c>
      <c r="B146" s="856"/>
      <c r="C146" s="860"/>
      <c r="D146" s="338"/>
      <c r="E146" s="354"/>
      <c r="F146" s="51"/>
      <c r="G146" s="336">
        <f>E146*F146*12</f>
        <v>0</v>
      </c>
    </row>
    <row r="147" spans="1:7" ht="15.75" hidden="1">
      <c r="A147" s="337" t="s">
        <v>320</v>
      </c>
      <c r="B147" s="856"/>
      <c r="C147" s="860"/>
      <c r="D147" s="338"/>
      <c r="E147" s="354"/>
      <c r="F147" s="340"/>
      <c r="G147" s="341">
        <f>E147*F147*12</f>
        <v>0</v>
      </c>
    </row>
    <row r="148" spans="1:7" ht="15.75" hidden="1">
      <c r="A148" s="372" t="s">
        <v>377</v>
      </c>
      <c r="B148" s="856" t="s">
        <v>398</v>
      </c>
      <c r="C148" s="860"/>
      <c r="D148" s="380"/>
      <c r="E148" s="380"/>
      <c r="F148" s="335"/>
      <c r="G148" s="385"/>
    </row>
    <row r="149" spans="1:7" ht="15.75" hidden="1">
      <c r="A149" s="372" t="s">
        <v>394</v>
      </c>
      <c r="B149" s="856"/>
      <c r="C149" s="860"/>
      <c r="D149" s="338"/>
      <c r="E149" s="354"/>
      <c r="F149" s="51"/>
      <c r="G149" s="336">
        <f>E149*F149</f>
        <v>0</v>
      </c>
    </row>
    <row r="150" spans="1:7" ht="15.75" hidden="1">
      <c r="A150" s="337" t="s">
        <v>320</v>
      </c>
      <c r="B150" s="856"/>
      <c r="C150" s="860"/>
      <c r="D150" s="338"/>
      <c r="E150" s="354"/>
      <c r="F150" s="340"/>
      <c r="G150" s="341">
        <f>E150*F150</f>
        <v>0</v>
      </c>
    </row>
    <row r="151" spans="1:7" ht="15.75" hidden="1">
      <c r="A151" s="372" t="s">
        <v>399</v>
      </c>
      <c r="B151" s="856" t="s">
        <v>400</v>
      </c>
      <c r="C151" s="860"/>
      <c r="D151" s="380"/>
      <c r="E151" s="380"/>
      <c r="F151" s="335"/>
      <c r="G151" s="385"/>
    </row>
    <row r="152" spans="1:7" ht="15.75" hidden="1">
      <c r="A152" s="372" t="s">
        <v>401</v>
      </c>
      <c r="B152" s="856"/>
      <c r="C152" s="860"/>
      <c r="D152" s="338"/>
      <c r="E152" s="354"/>
      <c r="F152" s="51"/>
      <c r="G152" s="336">
        <f>E152*F152</f>
        <v>0</v>
      </c>
    </row>
    <row r="153" spans="1:7" ht="15.75" hidden="1">
      <c r="A153" s="337" t="s">
        <v>320</v>
      </c>
      <c r="B153" s="856"/>
      <c r="C153" s="860"/>
      <c r="D153" s="338"/>
      <c r="E153" s="354"/>
      <c r="F153" s="340"/>
      <c r="G153" s="341">
        <f>E153*F153</f>
        <v>0</v>
      </c>
    </row>
    <row r="154" spans="1:7" ht="15.75" hidden="1">
      <c r="A154" s="372" t="s">
        <v>402</v>
      </c>
      <c r="B154" s="856" t="s">
        <v>302</v>
      </c>
      <c r="C154" s="860"/>
      <c r="D154" s="380"/>
      <c r="E154" s="380"/>
      <c r="F154" s="335"/>
      <c r="G154" s="385"/>
    </row>
    <row r="155" spans="1:7" ht="15.75" hidden="1">
      <c r="A155" s="372" t="s">
        <v>403</v>
      </c>
      <c r="B155" s="856"/>
      <c r="C155" s="860"/>
      <c r="D155" s="338"/>
      <c r="E155" s="354"/>
      <c r="F155" s="51"/>
      <c r="G155" s="336">
        <f>E155*F155</f>
        <v>0</v>
      </c>
    </row>
    <row r="156" spans="1:7" ht="15.75" hidden="1">
      <c r="A156" s="337" t="s">
        <v>320</v>
      </c>
      <c r="B156" s="856"/>
      <c r="C156" s="860"/>
      <c r="D156" s="338"/>
      <c r="E156" s="354"/>
      <c r="F156" s="340"/>
      <c r="G156" s="341">
        <f>E156*F156</f>
        <v>0</v>
      </c>
    </row>
    <row r="157" spans="1:7" ht="13.5" hidden="1" customHeight="1">
      <c r="A157" s="815" t="s">
        <v>162</v>
      </c>
      <c r="B157" s="816"/>
      <c r="C157" s="816"/>
      <c r="D157" s="335"/>
      <c r="E157" s="335"/>
      <c r="F157" s="355"/>
      <c r="G157" s="356">
        <f>SUM(G145:G156)</f>
        <v>0</v>
      </c>
    </row>
    <row r="158" spans="1:7" ht="31.5" hidden="1" customHeight="1">
      <c r="A158" s="251"/>
      <c r="B158" s="252"/>
      <c r="C158" s="252"/>
      <c r="D158" s="252"/>
      <c r="E158" s="252"/>
      <c r="F158" s="252"/>
      <c r="G158" s="253"/>
    </row>
    <row r="159" spans="1:7" ht="15.75" hidden="1">
      <c r="A159" s="875" t="s">
        <v>345</v>
      </c>
      <c r="B159" s="876"/>
      <c r="C159" s="876"/>
      <c r="D159" s="876"/>
      <c r="E159" s="876"/>
      <c r="F159" s="876"/>
      <c r="G159" s="877"/>
    </row>
    <row r="160" spans="1:7" ht="31.5" hidden="1">
      <c r="A160" s="261" t="s">
        <v>156</v>
      </c>
      <c r="B160" s="878" t="s">
        <v>404</v>
      </c>
      <c r="C160" s="879"/>
      <c r="D160" s="880"/>
      <c r="E160" s="286" t="s">
        <v>174</v>
      </c>
      <c r="F160" s="286" t="s">
        <v>166</v>
      </c>
      <c r="G160" s="262" t="s">
        <v>161</v>
      </c>
    </row>
    <row r="161" spans="1:7" ht="15.75" hidden="1">
      <c r="A161" s="261">
        <v>1</v>
      </c>
      <c r="B161" s="916"/>
      <c r="C161" s="917"/>
      <c r="D161" s="918"/>
      <c r="E161" s="357"/>
      <c r="F161" s="351"/>
      <c r="G161" s="264">
        <f>E161*F161</f>
        <v>0</v>
      </c>
    </row>
    <row r="162" spans="1:7" ht="15.75" hidden="1">
      <c r="A162" s="352" t="s">
        <v>320</v>
      </c>
      <c r="B162" s="916"/>
      <c r="C162" s="917"/>
      <c r="D162" s="918"/>
      <c r="E162" s="357"/>
      <c r="F162" s="351"/>
      <c r="G162" s="267">
        <f>E162*F162</f>
        <v>0</v>
      </c>
    </row>
    <row r="163" spans="1:7" ht="15.75" hidden="1">
      <c r="A163" s="803" t="s">
        <v>162</v>
      </c>
      <c r="B163" s="804"/>
      <c r="C163" s="804"/>
      <c r="D163" s="805"/>
      <c r="E163" s="386"/>
      <c r="F163" s="386"/>
      <c r="G163" s="268">
        <f>SUM(G161:G162)</f>
        <v>0</v>
      </c>
    </row>
    <row r="164" spans="1:7" ht="31.5" hidden="1" customHeight="1">
      <c r="A164" s="251"/>
      <c r="B164" s="252"/>
      <c r="C164" s="252"/>
      <c r="D164" s="252"/>
      <c r="E164" s="252"/>
      <c r="F164" s="252"/>
      <c r="G164" s="253"/>
    </row>
    <row r="165" spans="1:7" ht="15.75" hidden="1">
      <c r="A165" s="875" t="s">
        <v>361</v>
      </c>
      <c r="B165" s="876"/>
      <c r="C165" s="876"/>
      <c r="D165" s="876"/>
      <c r="E165" s="876"/>
      <c r="F165" s="876"/>
      <c r="G165" s="877"/>
    </row>
    <row r="166" spans="1:7" ht="31.5" hidden="1">
      <c r="A166" s="261" t="s">
        <v>156</v>
      </c>
      <c r="B166" s="878" t="s">
        <v>355</v>
      </c>
      <c r="C166" s="879"/>
      <c r="D166" s="880"/>
      <c r="E166" s="286" t="s">
        <v>174</v>
      </c>
      <c r="F166" s="286" t="s">
        <v>166</v>
      </c>
      <c r="G166" s="262" t="s">
        <v>161</v>
      </c>
    </row>
    <row r="167" spans="1:7" ht="15.75" hidden="1">
      <c r="A167" s="261">
        <v>1</v>
      </c>
      <c r="B167" s="916"/>
      <c r="C167" s="917"/>
      <c r="D167" s="918"/>
      <c r="E167" s="357"/>
      <c r="F167" s="358"/>
      <c r="G167" s="264">
        <f>E167*F167</f>
        <v>0</v>
      </c>
    </row>
    <row r="168" spans="1:7" ht="15.75" hidden="1">
      <c r="A168" s="352" t="s">
        <v>320</v>
      </c>
      <c r="B168" s="916"/>
      <c r="C168" s="917"/>
      <c r="D168" s="918"/>
      <c r="E168" s="357"/>
      <c r="F168" s="358"/>
      <c r="G168" s="267">
        <f>E168*F168</f>
        <v>0</v>
      </c>
    </row>
    <row r="169" spans="1:7" ht="15" hidden="1" customHeight="1">
      <c r="A169" s="803" t="s">
        <v>162</v>
      </c>
      <c r="B169" s="804"/>
      <c r="C169" s="804"/>
      <c r="D169" s="805"/>
      <c r="E169" s="359"/>
      <c r="F169" s="359"/>
      <c r="G169" s="268">
        <f>SUM(G167:G168)</f>
        <v>0</v>
      </c>
    </row>
    <row r="170" spans="1:7" ht="31.5" hidden="1" customHeight="1">
      <c r="A170" s="387"/>
      <c r="B170" s="332"/>
      <c r="C170" s="332"/>
      <c r="D170" s="332"/>
      <c r="E170" s="388"/>
      <c r="F170" s="388"/>
      <c r="G170" s="344"/>
    </row>
    <row r="171" spans="1:7" ht="15.75" hidden="1">
      <c r="A171" s="863" t="s">
        <v>405</v>
      </c>
      <c r="B171" s="864"/>
      <c r="C171" s="864"/>
      <c r="D171" s="864"/>
      <c r="E171" s="864"/>
      <c r="F171" s="864"/>
      <c r="G171" s="888"/>
    </row>
    <row r="172" spans="1:7" ht="31.5" hidden="1">
      <c r="A172" s="261" t="s">
        <v>156</v>
      </c>
      <c r="B172" s="845" t="s">
        <v>355</v>
      </c>
      <c r="C172" s="846"/>
      <c r="D172" s="255" t="s">
        <v>164</v>
      </c>
      <c r="E172" s="255" t="s">
        <v>165</v>
      </c>
      <c r="F172" s="255" t="s">
        <v>166</v>
      </c>
      <c r="G172" s="262" t="s">
        <v>161</v>
      </c>
    </row>
    <row r="173" spans="1:7" ht="15.75" hidden="1">
      <c r="A173" s="261">
        <v>1</v>
      </c>
      <c r="B173" s="900"/>
      <c r="C173" s="901"/>
      <c r="D173" s="360"/>
      <c r="E173" s="361"/>
      <c r="F173" s="351"/>
      <c r="G173" s="362">
        <f>E173*F173</f>
        <v>0</v>
      </c>
    </row>
    <row r="174" spans="1:7" ht="15.75" hidden="1">
      <c r="A174" s="249" t="s">
        <v>320</v>
      </c>
      <c r="B174" s="902"/>
      <c r="C174" s="903"/>
      <c r="D174" s="363"/>
      <c r="E174" s="364"/>
      <c r="F174" s="354"/>
      <c r="G174" s="365">
        <f>E174*F174</f>
        <v>0</v>
      </c>
    </row>
    <row r="175" spans="1:7" ht="15.75" hidden="1">
      <c r="A175" s="815" t="s">
        <v>167</v>
      </c>
      <c r="B175" s="816"/>
      <c r="C175" s="816"/>
      <c r="D175" s="335"/>
      <c r="E175" s="335"/>
      <c r="F175" s="335"/>
      <c r="G175" s="241">
        <f>SUM(G173:G174)</f>
        <v>0</v>
      </c>
    </row>
    <row r="176" spans="1:7" ht="31.5" hidden="1" customHeight="1">
      <c r="A176" s="387"/>
      <c r="B176" s="332"/>
      <c r="C176" s="332"/>
      <c r="D176" s="332"/>
      <c r="E176" s="388"/>
      <c r="F176" s="388"/>
      <c r="G176" s="344"/>
    </row>
    <row r="177" spans="1:7" ht="15.75" hidden="1">
      <c r="A177" s="803" t="s">
        <v>406</v>
      </c>
      <c r="B177" s="804"/>
      <c r="C177" s="804"/>
      <c r="D177" s="804"/>
      <c r="E177" s="804"/>
      <c r="F177" s="804"/>
      <c r="G177" s="844"/>
    </row>
    <row r="178" spans="1:7" ht="31.5" hidden="1">
      <c r="A178" s="261" t="s">
        <v>156</v>
      </c>
      <c r="B178" s="845" t="s">
        <v>355</v>
      </c>
      <c r="C178" s="846"/>
      <c r="D178" s="255" t="s">
        <v>164</v>
      </c>
      <c r="E178" s="255" t="s">
        <v>165</v>
      </c>
      <c r="F178" s="255" t="s">
        <v>166</v>
      </c>
      <c r="G178" s="262" t="s">
        <v>161</v>
      </c>
    </row>
    <row r="179" spans="1:7" ht="15.75" hidden="1">
      <c r="A179" s="261">
        <v>1</v>
      </c>
      <c r="B179" s="900"/>
      <c r="C179" s="901"/>
      <c r="D179" s="360"/>
      <c r="E179" s="361"/>
      <c r="F179" s="351"/>
      <c r="G179" s="362">
        <f>E179*F179</f>
        <v>0</v>
      </c>
    </row>
    <row r="180" spans="1:7" ht="15.75" hidden="1">
      <c r="A180" s="249" t="s">
        <v>320</v>
      </c>
      <c r="B180" s="902"/>
      <c r="C180" s="903"/>
      <c r="D180" s="363"/>
      <c r="E180" s="364"/>
      <c r="F180" s="354"/>
      <c r="G180" s="365">
        <f>E180*F180</f>
        <v>0</v>
      </c>
    </row>
    <row r="181" spans="1:7" ht="12.75" hidden="1" customHeight="1">
      <c r="A181" s="815" t="s">
        <v>167</v>
      </c>
      <c r="B181" s="816"/>
      <c r="C181" s="816"/>
      <c r="D181" s="335"/>
      <c r="E181" s="335"/>
      <c r="F181" s="335"/>
      <c r="G181" s="241">
        <f>SUM(G179:G180)</f>
        <v>0</v>
      </c>
    </row>
    <row r="182" spans="1:7" ht="31.5" hidden="1" customHeight="1">
      <c r="A182" s="387"/>
      <c r="B182" s="332"/>
      <c r="C182" s="332"/>
      <c r="D182" s="332"/>
      <c r="E182" s="388"/>
      <c r="F182" s="388"/>
      <c r="G182" s="344"/>
    </row>
    <row r="183" spans="1:7" ht="15.75" hidden="1">
      <c r="A183" s="803" t="s">
        <v>407</v>
      </c>
      <c r="B183" s="804"/>
      <c r="C183" s="804"/>
      <c r="D183" s="804"/>
      <c r="E183" s="804"/>
      <c r="F183" s="804"/>
      <c r="G183" s="844"/>
    </row>
    <row r="184" spans="1:7" ht="31.5" hidden="1">
      <c r="A184" s="261" t="s">
        <v>156</v>
      </c>
      <c r="B184" s="845" t="s">
        <v>355</v>
      </c>
      <c r="C184" s="846"/>
      <c r="D184" s="255" t="s">
        <v>164</v>
      </c>
      <c r="E184" s="255" t="s">
        <v>165</v>
      </c>
      <c r="F184" s="255" t="s">
        <v>166</v>
      </c>
      <c r="G184" s="262" t="s">
        <v>161</v>
      </c>
    </row>
    <row r="185" spans="1:7" ht="15.75" hidden="1">
      <c r="A185" s="261">
        <v>1</v>
      </c>
      <c r="B185" s="900"/>
      <c r="C185" s="901"/>
      <c r="D185" s="360"/>
      <c r="E185" s="361"/>
      <c r="F185" s="351"/>
      <c r="G185" s="362">
        <f>E185*F185</f>
        <v>0</v>
      </c>
    </row>
    <row r="186" spans="1:7" ht="15.75" hidden="1">
      <c r="A186" s="249" t="s">
        <v>320</v>
      </c>
      <c r="B186" s="902"/>
      <c r="C186" s="903"/>
      <c r="D186" s="363"/>
      <c r="E186" s="364"/>
      <c r="F186" s="354"/>
      <c r="G186" s="365">
        <f>E186*F186</f>
        <v>0</v>
      </c>
    </row>
    <row r="187" spans="1:7" ht="15.75" hidden="1">
      <c r="A187" s="815" t="s">
        <v>167</v>
      </c>
      <c r="B187" s="816"/>
      <c r="C187" s="816"/>
      <c r="D187" s="335"/>
      <c r="E187" s="335"/>
      <c r="F187" s="335"/>
      <c r="G187" s="241">
        <f>SUM(G185:G186)</f>
        <v>0</v>
      </c>
    </row>
    <row r="188" spans="1:7" ht="31.5" hidden="1" customHeight="1">
      <c r="A188" s="387"/>
      <c r="B188" s="332"/>
      <c r="C188" s="332"/>
      <c r="D188" s="332"/>
      <c r="E188" s="388"/>
      <c r="F188" s="388"/>
      <c r="G188" s="344"/>
    </row>
    <row r="189" spans="1:7" ht="15.75" hidden="1">
      <c r="A189" s="803" t="s">
        <v>408</v>
      </c>
      <c r="B189" s="804"/>
      <c r="C189" s="804"/>
      <c r="D189" s="804"/>
      <c r="E189" s="804"/>
      <c r="F189" s="804"/>
      <c r="G189" s="844"/>
    </row>
    <row r="190" spans="1:7" ht="31.5" hidden="1">
      <c r="A190" s="261" t="s">
        <v>156</v>
      </c>
      <c r="B190" s="845" t="s">
        <v>355</v>
      </c>
      <c r="C190" s="846"/>
      <c r="D190" s="255" t="s">
        <v>164</v>
      </c>
      <c r="E190" s="255" t="s">
        <v>165</v>
      </c>
      <c r="F190" s="255" t="s">
        <v>166</v>
      </c>
      <c r="G190" s="262" t="s">
        <v>161</v>
      </c>
    </row>
    <row r="191" spans="1:7" ht="15.75" hidden="1">
      <c r="A191" s="261">
        <v>1</v>
      </c>
      <c r="B191" s="900"/>
      <c r="C191" s="901"/>
      <c r="D191" s="360"/>
      <c r="E191" s="361"/>
      <c r="F191" s="351"/>
      <c r="G191" s="362">
        <f>E191*F191</f>
        <v>0</v>
      </c>
    </row>
    <row r="192" spans="1:7" ht="15.75" hidden="1">
      <c r="A192" s="249" t="s">
        <v>320</v>
      </c>
      <c r="B192" s="902"/>
      <c r="C192" s="903"/>
      <c r="D192" s="363"/>
      <c r="E192" s="364"/>
      <c r="F192" s="354"/>
      <c r="G192" s="365">
        <f>E192*F192</f>
        <v>0</v>
      </c>
    </row>
    <row r="193" spans="1:7" ht="15.75" hidden="1">
      <c r="A193" s="815" t="s">
        <v>167</v>
      </c>
      <c r="B193" s="816"/>
      <c r="C193" s="816"/>
      <c r="D193" s="335"/>
      <c r="E193" s="335"/>
      <c r="F193" s="335"/>
      <c r="G193" s="241">
        <f>SUM(G191:G192)</f>
        <v>0</v>
      </c>
    </row>
    <row r="194" spans="1:7" ht="29.25" hidden="1" customHeight="1">
      <c r="A194" s="387"/>
      <c r="B194" s="332"/>
      <c r="C194" s="332"/>
      <c r="D194" s="332"/>
      <c r="E194" s="388"/>
      <c r="F194" s="388"/>
      <c r="G194" s="344"/>
    </row>
    <row r="195" spans="1:7" ht="15.75" hidden="1">
      <c r="A195" s="803" t="s">
        <v>409</v>
      </c>
      <c r="B195" s="804"/>
      <c r="C195" s="804"/>
      <c r="D195" s="804"/>
      <c r="E195" s="804"/>
      <c r="F195" s="804"/>
      <c r="G195" s="844"/>
    </row>
    <row r="196" spans="1:7" ht="31.5" hidden="1">
      <c r="A196" s="261" t="s">
        <v>156</v>
      </c>
      <c r="B196" s="845" t="s">
        <v>355</v>
      </c>
      <c r="C196" s="846"/>
      <c r="D196" s="255" t="s">
        <v>164</v>
      </c>
      <c r="E196" s="255" t="s">
        <v>165</v>
      </c>
      <c r="F196" s="255" t="s">
        <v>166</v>
      </c>
      <c r="G196" s="262" t="s">
        <v>161</v>
      </c>
    </row>
    <row r="197" spans="1:7" ht="15.75" hidden="1">
      <c r="A197" s="261">
        <v>1</v>
      </c>
      <c r="B197" s="900"/>
      <c r="C197" s="901"/>
      <c r="D197" s="360"/>
      <c r="E197" s="361"/>
      <c r="F197" s="351"/>
      <c r="G197" s="362">
        <f>E197*F197</f>
        <v>0</v>
      </c>
    </row>
    <row r="198" spans="1:7" ht="15.75" hidden="1">
      <c r="A198" s="249" t="s">
        <v>320</v>
      </c>
      <c r="B198" s="902"/>
      <c r="C198" s="903"/>
      <c r="D198" s="363"/>
      <c r="E198" s="364"/>
      <c r="F198" s="354"/>
      <c r="G198" s="365">
        <f>E198*F198</f>
        <v>0</v>
      </c>
    </row>
    <row r="199" spans="1:7" ht="15.75" hidden="1">
      <c r="A199" s="815" t="s">
        <v>167</v>
      </c>
      <c r="B199" s="816"/>
      <c r="C199" s="816"/>
      <c r="D199" s="335"/>
      <c r="E199" s="335"/>
      <c r="F199" s="335"/>
      <c r="G199" s="241">
        <f>SUM(G197:G198)</f>
        <v>0</v>
      </c>
    </row>
    <row r="200" spans="1:7" ht="31.5" hidden="1" customHeight="1">
      <c r="A200" s="251"/>
      <c r="B200" s="252"/>
      <c r="C200" s="252"/>
      <c r="D200" s="252"/>
      <c r="E200" s="252"/>
      <c r="F200" s="252"/>
      <c r="G200" s="253"/>
    </row>
    <row r="201" spans="1:7" ht="15.75" hidden="1">
      <c r="A201" s="803" t="s">
        <v>362</v>
      </c>
      <c r="B201" s="804"/>
      <c r="C201" s="804"/>
      <c r="D201" s="804"/>
      <c r="E201" s="804"/>
      <c r="F201" s="804"/>
      <c r="G201" s="844"/>
    </row>
    <row r="202" spans="1:7" ht="31.5" hidden="1">
      <c r="A202" s="261" t="s">
        <v>156</v>
      </c>
      <c r="B202" s="845" t="s">
        <v>355</v>
      </c>
      <c r="C202" s="846"/>
      <c r="D202" s="255" t="s">
        <v>164</v>
      </c>
      <c r="E202" s="255" t="s">
        <v>165</v>
      </c>
      <c r="F202" s="255" t="s">
        <v>166</v>
      </c>
      <c r="G202" s="262" t="s">
        <v>161</v>
      </c>
    </row>
    <row r="203" spans="1:7" ht="14.25" hidden="1" customHeight="1">
      <c r="A203" s="261">
        <v>1</v>
      </c>
      <c r="B203" s="900"/>
      <c r="C203" s="901"/>
      <c r="D203" s="360"/>
      <c r="E203" s="361"/>
      <c r="F203" s="351"/>
      <c r="G203" s="362">
        <f>E203*F203</f>
        <v>0</v>
      </c>
    </row>
    <row r="204" spans="1:7" ht="15.75" hidden="1">
      <c r="A204" s="249" t="s">
        <v>320</v>
      </c>
      <c r="B204" s="902"/>
      <c r="C204" s="903"/>
      <c r="D204" s="363"/>
      <c r="E204" s="364"/>
      <c r="F204" s="354"/>
      <c r="G204" s="365">
        <f>E204*F204</f>
        <v>0</v>
      </c>
    </row>
    <row r="205" spans="1:7" ht="15.75" hidden="1">
      <c r="A205" s="815" t="s">
        <v>167</v>
      </c>
      <c r="B205" s="816"/>
      <c r="C205" s="816"/>
      <c r="D205" s="335"/>
      <c r="E205" s="335"/>
      <c r="F205" s="335"/>
      <c r="G205" s="241">
        <f>SUM(G203:G204)</f>
        <v>0</v>
      </c>
    </row>
    <row r="206" spans="1:7" ht="31.5" hidden="1" customHeight="1">
      <c r="A206" s="389"/>
      <c r="B206" s="369"/>
      <c r="C206" s="369"/>
      <c r="D206" s="370"/>
      <c r="E206" s="370"/>
      <c r="F206" s="370"/>
      <c r="G206" s="390"/>
    </row>
    <row r="207" spans="1:7" ht="15.75" hidden="1">
      <c r="A207" s="803" t="s">
        <v>410</v>
      </c>
      <c r="B207" s="804"/>
      <c r="C207" s="804"/>
      <c r="D207" s="804"/>
      <c r="E207" s="804"/>
      <c r="F207" s="804"/>
      <c r="G207" s="844"/>
    </row>
    <row r="208" spans="1:7" ht="31.5" hidden="1">
      <c r="A208" s="261" t="s">
        <v>156</v>
      </c>
      <c r="B208" s="845" t="s">
        <v>355</v>
      </c>
      <c r="C208" s="846"/>
      <c r="D208" s="255" t="s">
        <v>164</v>
      </c>
      <c r="E208" s="255" t="s">
        <v>165</v>
      </c>
      <c r="F208" s="255" t="s">
        <v>166</v>
      </c>
      <c r="G208" s="262" t="s">
        <v>161</v>
      </c>
    </row>
    <row r="209" spans="1:13" ht="15.75" hidden="1">
      <c r="A209" s="261">
        <v>1</v>
      </c>
      <c r="B209" s="900"/>
      <c r="C209" s="901"/>
      <c r="D209" s="360"/>
      <c r="E209" s="361"/>
      <c r="F209" s="351"/>
      <c r="G209" s="362">
        <f>E209*F209</f>
        <v>0</v>
      </c>
    </row>
    <row r="210" spans="1:13" ht="15.75" hidden="1">
      <c r="A210" s="249" t="s">
        <v>320</v>
      </c>
      <c r="B210" s="902"/>
      <c r="C210" s="903"/>
      <c r="D210" s="363"/>
      <c r="E210" s="364"/>
      <c r="F210" s="354"/>
      <c r="G210" s="365">
        <f>E210*F210</f>
        <v>0</v>
      </c>
    </row>
    <row r="211" spans="1:13" ht="15.75" hidden="1">
      <c r="A211" s="815" t="s">
        <v>167</v>
      </c>
      <c r="B211" s="816"/>
      <c r="C211" s="816"/>
      <c r="D211" s="335"/>
      <c r="E211" s="335"/>
      <c r="F211" s="335"/>
      <c r="G211" s="241">
        <f>SUM(G209:G210)</f>
        <v>0</v>
      </c>
    </row>
    <row r="212" spans="1:13" ht="31.5" hidden="1" customHeight="1">
      <c r="A212" s="251"/>
      <c r="B212" s="252"/>
      <c r="C212" s="252"/>
      <c r="D212" s="252"/>
      <c r="E212" s="252"/>
      <c r="F212" s="252"/>
      <c r="G212" s="253"/>
    </row>
    <row r="213" spans="1:13" ht="15.75" hidden="1">
      <c r="A213" s="803" t="s">
        <v>411</v>
      </c>
      <c r="B213" s="804"/>
      <c r="C213" s="804"/>
      <c r="D213" s="804"/>
      <c r="E213" s="804"/>
      <c r="F213" s="804"/>
      <c r="G213" s="844"/>
    </row>
    <row r="214" spans="1:13" ht="31.5" hidden="1">
      <c r="A214" s="261" t="s">
        <v>156</v>
      </c>
      <c r="B214" s="845" t="s">
        <v>355</v>
      </c>
      <c r="C214" s="846"/>
      <c r="D214" s="255" t="s">
        <v>164</v>
      </c>
      <c r="E214" s="255" t="s">
        <v>165</v>
      </c>
      <c r="F214" s="255" t="s">
        <v>166</v>
      </c>
      <c r="G214" s="262" t="s">
        <v>161</v>
      </c>
    </row>
    <row r="215" spans="1:13" ht="15.75" hidden="1">
      <c r="A215" s="261">
        <v>1</v>
      </c>
      <c r="B215" s="900"/>
      <c r="C215" s="901"/>
      <c r="D215" s="360"/>
      <c r="E215" s="361"/>
      <c r="F215" s="351"/>
      <c r="G215" s="362">
        <f>E215*F215</f>
        <v>0</v>
      </c>
    </row>
    <row r="216" spans="1:13" ht="15.75" hidden="1">
      <c r="A216" s="249" t="s">
        <v>320</v>
      </c>
      <c r="B216" s="902"/>
      <c r="C216" s="903"/>
      <c r="D216" s="363"/>
      <c r="E216" s="364"/>
      <c r="F216" s="354"/>
      <c r="G216" s="365">
        <f>E216*F216</f>
        <v>0</v>
      </c>
    </row>
    <row r="217" spans="1:13" ht="16.5" hidden="1" thickBot="1">
      <c r="A217" s="904" t="s">
        <v>167</v>
      </c>
      <c r="B217" s="905"/>
      <c r="C217" s="905"/>
      <c r="D217" s="368"/>
      <c r="E217" s="368"/>
      <c r="F217" s="368"/>
      <c r="G217" s="331">
        <f>SUM(G215:G216)</f>
        <v>0</v>
      </c>
    </row>
    <row r="218" spans="1:13" hidden="1"/>
    <row r="219" spans="1:13" hidden="1"/>
    <row r="220" spans="1:13" hidden="1"/>
    <row r="221" spans="1:13" ht="15.75">
      <c r="A221" s="803" t="s">
        <v>425</v>
      </c>
      <c r="B221" s="804"/>
      <c r="C221" s="804"/>
      <c r="D221" s="804"/>
      <c r="E221" s="804"/>
      <c r="F221" s="804"/>
      <c r="G221" s="844"/>
    </row>
    <row r="222" spans="1:13" ht="31.5">
      <c r="A222" s="261" t="s">
        <v>156</v>
      </c>
      <c r="B222" s="845" t="s">
        <v>355</v>
      </c>
      <c r="C222" s="846"/>
      <c r="D222" s="255" t="s">
        <v>164</v>
      </c>
      <c r="E222" s="255" t="s">
        <v>165</v>
      </c>
      <c r="F222" s="255" t="s">
        <v>166</v>
      </c>
      <c r="G222" s="262" t="s">
        <v>161</v>
      </c>
      <c r="M222" s="468"/>
    </row>
    <row r="223" spans="1:13" ht="15.75">
      <c r="A223" s="261">
        <v>1</v>
      </c>
      <c r="B223" s="542" t="s">
        <v>461</v>
      </c>
      <c r="C223" s="543"/>
      <c r="D223" s="541" t="s">
        <v>426</v>
      </c>
      <c r="E223" s="541">
        <v>2</v>
      </c>
      <c r="F223" s="476">
        <v>5500</v>
      </c>
      <c r="G223" s="477">
        <f>E223*F223</f>
        <v>11000</v>
      </c>
      <c r="M223" s="468"/>
    </row>
    <row r="224" spans="1:13" ht="20.25" customHeight="1">
      <c r="A224" s="261">
        <v>3</v>
      </c>
      <c r="B224" s="483" t="s">
        <v>428</v>
      </c>
      <c r="C224" s="489"/>
      <c r="D224" s="494" t="s">
        <v>426</v>
      </c>
      <c r="E224" s="494">
        <v>1</v>
      </c>
      <c r="F224" s="476">
        <v>50000</v>
      </c>
      <c r="G224" s="477">
        <f t="shared" ref="G224:G226" si="2">E224*F224</f>
        <v>50000</v>
      </c>
      <c r="M224" s="468"/>
    </row>
    <row r="225" spans="1:13" ht="15.75">
      <c r="A225" s="261">
        <v>4</v>
      </c>
      <c r="B225" s="483" t="s">
        <v>451</v>
      </c>
      <c r="C225" s="489"/>
      <c r="D225" s="494" t="s">
        <v>426</v>
      </c>
      <c r="E225" s="494">
        <v>1</v>
      </c>
      <c r="F225" s="476">
        <v>20000</v>
      </c>
      <c r="G225" s="477">
        <f t="shared" si="2"/>
        <v>20000</v>
      </c>
      <c r="M225" s="468"/>
    </row>
    <row r="226" spans="1:13" ht="21.75" customHeight="1">
      <c r="A226" s="261">
        <v>5</v>
      </c>
      <c r="B226" s="483" t="s">
        <v>429</v>
      </c>
      <c r="C226" s="489"/>
      <c r="D226" s="494" t="s">
        <v>426</v>
      </c>
      <c r="E226" s="494">
        <v>10</v>
      </c>
      <c r="F226" s="476">
        <v>21000</v>
      </c>
      <c r="G226" s="477">
        <f t="shared" si="2"/>
        <v>210000</v>
      </c>
      <c r="M226" s="468"/>
    </row>
    <row r="227" spans="1:13" ht="15.75">
      <c r="A227" s="815" t="s">
        <v>167</v>
      </c>
      <c r="B227" s="816"/>
      <c r="C227" s="816"/>
      <c r="D227" s="46"/>
      <c r="E227" s="335"/>
      <c r="F227" s="335"/>
      <c r="G227" s="539">
        <f>SUM(G223:G226)</f>
        <v>291000</v>
      </c>
      <c r="I227" s="496"/>
    </row>
    <row r="228" spans="1:13">
      <c r="L228" s="496"/>
    </row>
  </sheetData>
  <mergeCells count="166">
    <mergeCell ref="B216:C216"/>
    <mergeCell ref="A217:C217"/>
    <mergeCell ref="B209:C209"/>
    <mergeCell ref="B210:C210"/>
    <mergeCell ref="A211:C211"/>
    <mergeCell ref="A213:G213"/>
    <mergeCell ref="B214:C214"/>
    <mergeCell ref="B215:C215"/>
    <mergeCell ref="B202:C202"/>
    <mergeCell ref="B203:C203"/>
    <mergeCell ref="B204:C204"/>
    <mergeCell ref="A205:C205"/>
    <mergeCell ref="A207:G207"/>
    <mergeCell ref="B208:C208"/>
    <mergeCell ref="A195:G195"/>
    <mergeCell ref="B196:C196"/>
    <mergeCell ref="B197:C197"/>
    <mergeCell ref="B198:C198"/>
    <mergeCell ref="A199:C199"/>
    <mergeCell ref="A201:G201"/>
    <mergeCell ref="A187:C187"/>
    <mergeCell ref="A189:G189"/>
    <mergeCell ref="B190:C190"/>
    <mergeCell ref="B191:C191"/>
    <mergeCell ref="B192:C192"/>
    <mergeCell ref="A193:C193"/>
    <mergeCell ref="B180:C180"/>
    <mergeCell ref="A181:C181"/>
    <mergeCell ref="A183:G183"/>
    <mergeCell ref="B184:C184"/>
    <mergeCell ref="B185:C185"/>
    <mergeCell ref="B186:C186"/>
    <mergeCell ref="B173:C173"/>
    <mergeCell ref="B174:C174"/>
    <mergeCell ref="A175:C175"/>
    <mergeCell ref="A177:G177"/>
    <mergeCell ref="B178:C178"/>
    <mergeCell ref="B179:C179"/>
    <mergeCell ref="B166:D166"/>
    <mergeCell ref="B167:D167"/>
    <mergeCell ref="B168:D168"/>
    <mergeCell ref="A169:D169"/>
    <mergeCell ref="A171:G171"/>
    <mergeCell ref="B172:C172"/>
    <mergeCell ref="A159:G159"/>
    <mergeCell ref="B160:D160"/>
    <mergeCell ref="B161:D161"/>
    <mergeCell ref="B162:D162"/>
    <mergeCell ref="A163:D163"/>
    <mergeCell ref="A165:G165"/>
    <mergeCell ref="B155:C155"/>
    <mergeCell ref="B156:C156"/>
    <mergeCell ref="A157:C157"/>
    <mergeCell ref="B146:C146"/>
    <mergeCell ref="B147:C147"/>
    <mergeCell ref="B148:C148"/>
    <mergeCell ref="B149:C149"/>
    <mergeCell ref="B150:C150"/>
    <mergeCell ref="B151:C151"/>
    <mergeCell ref="A141:C141"/>
    <mergeCell ref="A143:G143"/>
    <mergeCell ref="B144:C144"/>
    <mergeCell ref="B145:C145"/>
    <mergeCell ref="A137:G137"/>
    <mergeCell ref="B138:C138"/>
    <mergeCell ref="B152:C152"/>
    <mergeCell ref="B153:C153"/>
    <mergeCell ref="B154:C154"/>
    <mergeCell ref="A134:F134"/>
    <mergeCell ref="A123:G123"/>
    <mergeCell ref="A128:F128"/>
    <mergeCell ref="A130:G130"/>
    <mergeCell ref="C131:D131"/>
    <mergeCell ref="C132:D132"/>
    <mergeCell ref="C133:D133"/>
    <mergeCell ref="B139:C139"/>
    <mergeCell ref="B140:C140"/>
    <mergeCell ref="C119:D119"/>
    <mergeCell ref="A120:F120"/>
    <mergeCell ref="A122:F122"/>
    <mergeCell ref="E109:F109"/>
    <mergeCell ref="E110:F110"/>
    <mergeCell ref="E111:F111"/>
    <mergeCell ref="E112:F112"/>
    <mergeCell ref="E113:F113"/>
    <mergeCell ref="A114:F114"/>
    <mergeCell ref="A106:F106"/>
    <mergeCell ref="A108:G108"/>
    <mergeCell ref="B95:C95"/>
    <mergeCell ref="B96:C96"/>
    <mergeCell ref="B97:C97"/>
    <mergeCell ref="A98:E98"/>
    <mergeCell ref="A116:G116"/>
    <mergeCell ref="C117:D117"/>
    <mergeCell ref="C118:D118"/>
    <mergeCell ref="A100:G100"/>
    <mergeCell ref="A101:G101"/>
    <mergeCell ref="A103:A104"/>
    <mergeCell ref="B103:B104"/>
    <mergeCell ref="A93:G93"/>
    <mergeCell ref="B94:C94"/>
    <mergeCell ref="A76:G76"/>
    <mergeCell ref="C85:D85"/>
    <mergeCell ref="C86:D86"/>
    <mergeCell ref="A88:F88"/>
    <mergeCell ref="A91:F91"/>
    <mergeCell ref="A83:F83"/>
    <mergeCell ref="B29:C29"/>
    <mergeCell ref="A58:C58"/>
    <mergeCell ref="A70:G70"/>
    <mergeCell ref="B71:C71"/>
    <mergeCell ref="A60:G60"/>
    <mergeCell ref="B61:C61"/>
    <mergeCell ref="B66:C66"/>
    <mergeCell ref="A67:C67"/>
    <mergeCell ref="B77:C77"/>
    <mergeCell ref="B78:C78"/>
    <mergeCell ref="B79:C79"/>
    <mergeCell ref="A80:C80"/>
    <mergeCell ref="A84:G84"/>
    <mergeCell ref="B72:C72"/>
    <mergeCell ref="B73:C73"/>
    <mergeCell ref="A74:C74"/>
    <mergeCell ref="C19:D19"/>
    <mergeCell ref="A20:F20"/>
    <mergeCell ref="A22:G22"/>
    <mergeCell ref="B37:D37"/>
    <mergeCell ref="A38:D38"/>
    <mergeCell ref="A47:G47"/>
    <mergeCell ref="B48:C48"/>
    <mergeCell ref="B30:C30"/>
    <mergeCell ref="B31:C31"/>
    <mergeCell ref="A32:C32"/>
    <mergeCell ref="A34:G34"/>
    <mergeCell ref="B35:D35"/>
    <mergeCell ref="B36:D36"/>
    <mergeCell ref="A39:G39"/>
    <mergeCell ref="B40:C40"/>
    <mergeCell ref="A45:E45"/>
    <mergeCell ref="B41:C41"/>
    <mergeCell ref="B42:C42"/>
    <mergeCell ref="B43:C43"/>
    <mergeCell ref="A221:G221"/>
    <mergeCell ref="B222:C222"/>
    <mergeCell ref="A227:C227"/>
    <mergeCell ref="A1:G1"/>
    <mergeCell ref="A3:F3"/>
    <mergeCell ref="A4:G4"/>
    <mergeCell ref="B5:C5"/>
    <mergeCell ref="B6:C6"/>
    <mergeCell ref="B7:C7"/>
    <mergeCell ref="B23:C23"/>
    <mergeCell ref="B24:C24"/>
    <mergeCell ref="B25:C25"/>
    <mergeCell ref="A16:G16"/>
    <mergeCell ref="C17:D17"/>
    <mergeCell ref="C18:D18"/>
    <mergeCell ref="A8:F8"/>
    <mergeCell ref="A10:G10"/>
    <mergeCell ref="C11:D11"/>
    <mergeCell ref="C12:D12"/>
    <mergeCell ref="C13:D13"/>
    <mergeCell ref="A14:F14"/>
    <mergeCell ref="A26:C26"/>
    <mergeCell ref="A28:G28"/>
    <mergeCell ref="C87:D87"/>
  </mergeCells>
  <pageMargins left="0.7" right="0.7" top="0.75" bottom="0.75" header="0.3" footer="0.3"/>
  <pageSetup paperSize="9" scale="67" fitToHeight="0" orientation="portrait" r:id="rId1"/>
</worksheet>
</file>

<file path=xl/worksheets/sheet7.xml><?xml version="1.0" encoding="utf-8"?>
<worksheet xmlns="http://schemas.openxmlformats.org/spreadsheetml/2006/main" xmlns:r="http://schemas.openxmlformats.org/officeDocument/2006/relationships">
  <sheetPr>
    <tabColor rgb="FFFFFF00"/>
  </sheetPr>
  <dimension ref="A1:BF41"/>
  <sheetViews>
    <sheetView view="pageBreakPreview" topLeftCell="A4" zoomScale="80" zoomScaleSheetLayoutView="80" workbookViewId="0">
      <selection activeCell="AD23" sqref="AD23"/>
    </sheetView>
  </sheetViews>
  <sheetFormatPr defaultRowHeight="20.25"/>
  <cols>
    <col min="1" max="1" width="3" style="97" customWidth="1"/>
    <col min="2" max="2" width="28.85546875" style="97" customWidth="1"/>
    <col min="3" max="4" width="12.140625" style="97" customWidth="1"/>
    <col min="5" max="5" width="12" style="96" customWidth="1"/>
    <col min="6" max="6" width="13" style="97" customWidth="1"/>
    <col min="7" max="7" width="13.140625" style="97" customWidth="1"/>
    <col min="8" max="8" width="10.140625" style="97" hidden="1" customWidth="1"/>
    <col min="9" max="9" width="9.85546875" style="97" customWidth="1"/>
    <col min="10" max="10" width="9.5703125" style="97" customWidth="1"/>
    <col min="11" max="11" width="11.140625" style="97" customWidth="1"/>
    <col min="12" max="12" width="8.85546875" style="97" hidden="1" customWidth="1"/>
    <col min="13" max="13" width="10.5703125" style="97" hidden="1" customWidth="1"/>
    <col min="14" max="14" width="13.5703125" style="97" hidden="1" customWidth="1"/>
    <col min="15" max="16" width="5" style="97" hidden="1" customWidth="1"/>
    <col min="17" max="17" width="12.42578125" style="97" bestFit="1" customWidth="1"/>
    <col min="18" max="18" width="11.140625" style="97" customWidth="1"/>
    <col min="19" max="19" width="12.42578125" style="97" customWidth="1"/>
    <col min="20" max="20" width="8" style="97" customWidth="1"/>
    <col min="21" max="21" width="11.140625" style="97" customWidth="1"/>
    <col min="22" max="22" width="8.140625" style="97" customWidth="1"/>
    <col min="23" max="25" width="11.140625" style="97" customWidth="1"/>
    <col min="26" max="26" width="12" style="97" customWidth="1"/>
    <col min="27" max="27" width="11.140625" style="97" customWidth="1"/>
    <col min="28" max="28" width="12.42578125" style="97" customWidth="1"/>
    <col min="29" max="29" width="11.7109375" style="97" customWidth="1"/>
    <col min="30" max="30" width="18" style="188" customWidth="1"/>
    <col min="31" max="31" width="12.42578125" style="118" customWidth="1"/>
    <col min="32" max="32" width="19.28515625" style="118" bestFit="1" customWidth="1"/>
    <col min="33" max="33" width="45.42578125" style="118" hidden="1" customWidth="1"/>
    <col min="34" max="34" width="18.85546875" style="118" hidden="1" customWidth="1"/>
    <col min="35" max="35" width="13" style="118" hidden="1" customWidth="1"/>
    <col min="36" max="36" width="12.140625" style="101" customWidth="1"/>
    <col min="37" max="37" width="14.28515625" style="101" customWidth="1"/>
    <col min="38" max="38" width="12.140625" style="101" customWidth="1"/>
    <col min="39" max="39" width="15.140625" style="101" customWidth="1"/>
    <col min="40" max="40" width="13.42578125" style="101" customWidth="1"/>
    <col min="41" max="41" width="16" style="101" hidden="1" customWidth="1"/>
    <col min="42" max="42" width="0.140625" style="101" hidden="1" customWidth="1"/>
    <col min="43" max="48" width="16" style="101" hidden="1" customWidth="1"/>
    <col min="49" max="49" width="2.28515625" style="101" hidden="1" customWidth="1"/>
    <col min="50" max="52" width="16" style="101" hidden="1" customWidth="1"/>
    <col min="53" max="53" width="16.28515625" style="101" hidden="1" customWidth="1"/>
    <col min="54" max="54" width="13.85546875" style="101" hidden="1" customWidth="1"/>
    <col min="55" max="55" width="14.140625" style="101" hidden="1" customWidth="1"/>
    <col min="56" max="56" width="12.28515625" style="101" hidden="1" customWidth="1"/>
    <col min="57" max="57" width="9.140625" style="97"/>
    <col min="58" max="58" width="9.140625" style="470"/>
    <col min="59" max="136" width="9.140625" style="97"/>
    <col min="137" max="137" width="3" style="97" customWidth="1"/>
    <col min="138" max="138" width="31.42578125" style="97" customWidth="1"/>
    <col min="139" max="139" width="12.140625" style="97" customWidth="1"/>
    <col min="140" max="140" width="14.28515625" style="97" customWidth="1"/>
    <col min="141" max="141" width="11.140625" style="97" customWidth="1"/>
    <col min="142" max="142" width="13" style="97" customWidth="1"/>
    <col min="143" max="143" width="13.140625" style="97" customWidth="1"/>
    <col min="144" max="144" width="10.140625" style="97" customWidth="1"/>
    <col min="145" max="145" width="11.140625" style="97" customWidth="1"/>
    <col min="146" max="146" width="9.5703125" style="97" customWidth="1"/>
    <col min="147" max="147" width="11.140625" style="97" customWidth="1"/>
    <col min="148" max="148" width="9.28515625" style="97" customWidth="1"/>
    <col min="149" max="149" width="11.140625" style="97" customWidth="1"/>
    <col min="150" max="153" width="0" style="97" hidden="1" customWidth="1"/>
    <col min="154" max="172" width="11.140625" style="97" customWidth="1"/>
    <col min="173" max="173" width="13.28515625" style="97" customWidth="1"/>
    <col min="174" max="174" width="16.28515625" style="97" customWidth="1"/>
    <col min="175" max="175" width="13.85546875" style="97" customWidth="1"/>
    <col min="176" max="176" width="14.140625" style="97" customWidth="1"/>
    <col min="177" max="177" width="12.28515625" style="97" customWidth="1"/>
    <col min="178" max="214" width="9.140625" style="97" customWidth="1"/>
    <col min="215" max="392" width="9.140625" style="97"/>
    <col min="393" max="393" width="3" style="97" customWidth="1"/>
    <col min="394" max="394" width="31.42578125" style="97" customWidth="1"/>
    <col min="395" max="395" width="12.140625" style="97" customWidth="1"/>
    <col min="396" max="396" width="14.28515625" style="97" customWidth="1"/>
    <col min="397" max="397" width="11.140625" style="97" customWidth="1"/>
    <col min="398" max="398" width="13" style="97" customWidth="1"/>
    <col min="399" max="399" width="13.140625" style="97" customWidth="1"/>
    <col min="400" max="400" width="10.140625" style="97" customWidth="1"/>
    <col min="401" max="401" width="11.140625" style="97" customWidth="1"/>
    <col min="402" max="402" width="9.5703125" style="97" customWidth="1"/>
    <col min="403" max="403" width="11.140625" style="97" customWidth="1"/>
    <col min="404" max="404" width="9.28515625" style="97" customWidth="1"/>
    <col min="405" max="405" width="11.140625" style="97" customWidth="1"/>
    <col min="406" max="409" width="0" style="97" hidden="1" customWidth="1"/>
    <col min="410" max="428" width="11.140625" style="97" customWidth="1"/>
    <col min="429" max="429" width="13.28515625" style="97" customWidth="1"/>
    <col min="430" max="430" width="16.28515625" style="97" customWidth="1"/>
    <col min="431" max="431" width="13.85546875" style="97" customWidth="1"/>
    <col min="432" max="432" width="14.140625" style="97" customWidth="1"/>
    <col min="433" max="433" width="12.28515625" style="97" customWidth="1"/>
    <col min="434" max="470" width="9.140625" style="97" customWidth="1"/>
    <col min="471" max="648" width="9.140625" style="97"/>
    <col min="649" max="649" width="3" style="97" customWidth="1"/>
    <col min="650" max="650" width="31.42578125" style="97" customWidth="1"/>
    <col min="651" max="651" width="12.140625" style="97" customWidth="1"/>
    <col min="652" max="652" width="14.28515625" style="97" customWidth="1"/>
    <col min="653" max="653" width="11.140625" style="97" customWidth="1"/>
    <col min="654" max="654" width="13" style="97" customWidth="1"/>
    <col min="655" max="655" width="13.140625" style="97" customWidth="1"/>
    <col min="656" max="656" width="10.140625" style="97" customWidth="1"/>
    <col min="657" max="657" width="11.140625" style="97" customWidth="1"/>
    <col min="658" max="658" width="9.5703125" style="97" customWidth="1"/>
    <col min="659" max="659" width="11.140625" style="97" customWidth="1"/>
    <col min="660" max="660" width="9.28515625" style="97" customWidth="1"/>
    <col min="661" max="661" width="11.140625" style="97" customWidth="1"/>
    <col min="662" max="665" width="0" style="97" hidden="1" customWidth="1"/>
    <col min="666" max="684" width="11.140625" style="97" customWidth="1"/>
    <col min="685" max="685" width="13.28515625" style="97" customWidth="1"/>
    <col min="686" max="686" width="16.28515625" style="97" customWidth="1"/>
    <col min="687" max="687" width="13.85546875" style="97" customWidth="1"/>
    <col min="688" max="688" width="14.140625" style="97" customWidth="1"/>
    <col min="689" max="689" width="12.28515625" style="97" customWidth="1"/>
    <col min="690" max="726" width="9.140625" style="97" customWidth="1"/>
    <col min="727" max="904" width="9.140625" style="97"/>
    <col min="905" max="905" width="3" style="97" customWidth="1"/>
    <col min="906" max="906" width="31.42578125" style="97" customWidth="1"/>
    <col min="907" max="907" width="12.140625" style="97" customWidth="1"/>
    <col min="908" max="908" width="14.28515625" style="97" customWidth="1"/>
    <col min="909" max="909" width="11.140625" style="97" customWidth="1"/>
    <col min="910" max="910" width="13" style="97" customWidth="1"/>
    <col min="911" max="911" width="13.140625" style="97" customWidth="1"/>
    <col min="912" max="912" width="10.140625" style="97" customWidth="1"/>
    <col min="913" max="913" width="11.140625" style="97" customWidth="1"/>
    <col min="914" max="914" width="9.5703125" style="97" customWidth="1"/>
    <col min="915" max="915" width="11.140625" style="97" customWidth="1"/>
    <col min="916" max="916" width="9.28515625" style="97" customWidth="1"/>
    <col min="917" max="917" width="11.140625" style="97" customWidth="1"/>
    <col min="918" max="921" width="0" style="97" hidden="1" customWidth="1"/>
    <col min="922" max="940" width="11.140625" style="97" customWidth="1"/>
    <col min="941" max="941" width="13.28515625" style="97" customWidth="1"/>
    <col min="942" max="942" width="16.28515625" style="97" customWidth="1"/>
    <col min="943" max="943" width="13.85546875" style="97" customWidth="1"/>
    <col min="944" max="944" width="14.140625" style="97" customWidth="1"/>
    <col min="945" max="945" width="12.28515625" style="97" customWidth="1"/>
    <col min="946" max="982" width="9.140625" style="97" customWidth="1"/>
    <col min="983" max="1160" width="9.140625" style="97"/>
    <col min="1161" max="1161" width="3" style="97" customWidth="1"/>
    <col min="1162" max="1162" width="31.42578125" style="97" customWidth="1"/>
    <col min="1163" max="1163" width="12.140625" style="97" customWidth="1"/>
    <col min="1164" max="1164" width="14.28515625" style="97" customWidth="1"/>
    <col min="1165" max="1165" width="11.140625" style="97" customWidth="1"/>
    <col min="1166" max="1166" width="13" style="97" customWidth="1"/>
    <col min="1167" max="1167" width="13.140625" style="97" customWidth="1"/>
    <col min="1168" max="1168" width="10.140625" style="97" customWidth="1"/>
    <col min="1169" max="1169" width="11.140625" style="97" customWidth="1"/>
    <col min="1170" max="1170" width="9.5703125" style="97" customWidth="1"/>
    <col min="1171" max="1171" width="11.140625" style="97" customWidth="1"/>
    <col min="1172" max="1172" width="9.28515625" style="97" customWidth="1"/>
    <col min="1173" max="1173" width="11.140625" style="97" customWidth="1"/>
    <col min="1174" max="1177" width="0" style="97" hidden="1" customWidth="1"/>
    <col min="1178" max="1196" width="11.140625" style="97" customWidth="1"/>
    <col min="1197" max="1197" width="13.28515625" style="97" customWidth="1"/>
    <col min="1198" max="1198" width="16.28515625" style="97" customWidth="1"/>
    <col min="1199" max="1199" width="13.85546875" style="97" customWidth="1"/>
    <col min="1200" max="1200" width="14.140625" style="97" customWidth="1"/>
    <col min="1201" max="1201" width="12.28515625" style="97" customWidth="1"/>
    <col min="1202" max="1238" width="9.140625" style="97" customWidth="1"/>
    <col min="1239" max="1416" width="9.140625" style="97"/>
    <col min="1417" max="1417" width="3" style="97" customWidth="1"/>
    <col min="1418" max="1418" width="31.42578125" style="97" customWidth="1"/>
    <col min="1419" max="1419" width="12.140625" style="97" customWidth="1"/>
    <col min="1420" max="1420" width="14.28515625" style="97" customWidth="1"/>
    <col min="1421" max="1421" width="11.140625" style="97" customWidth="1"/>
    <col min="1422" max="1422" width="13" style="97" customWidth="1"/>
    <col min="1423" max="1423" width="13.140625" style="97" customWidth="1"/>
    <col min="1424" max="1424" width="10.140625" style="97" customWidth="1"/>
    <col min="1425" max="1425" width="11.140625" style="97" customWidth="1"/>
    <col min="1426" max="1426" width="9.5703125" style="97" customWidth="1"/>
    <col min="1427" max="1427" width="11.140625" style="97" customWidth="1"/>
    <col min="1428" max="1428" width="9.28515625" style="97" customWidth="1"/>
    <col min="1429" max="1429" width="11.140625" style="97" customWidth="1"/>
    <col min="1430" max="1433" width="0" style="97" hidden="1" customWidth="1"/>
    <col min="1434" max="1452" width="11.140625" style="97" customWidth="1"/>
    <col min="1453" max="1453" width="13.28515625" style="97" customWidth="1"/>
    <col min="1454" max="1454" width="16.28515625" style="97" customWidth="1"/>
    <col min="1455" max="1455" width="13.85546875" style="97" customWidth="1"/>
    <col min="1456" max="1456" width="14.140625" style="97" customWidth="1"/>
    <col min="1457" max="1457" width="12.28515625" style="97" customWidth="1"/>
    <col min="1458" max="1494" width="9.140625" style="97" customWidth="1"/>
    <col min="1495" max="1672" width="9.140625" style="97"/>
    <col min="1673" max="1673" width="3" style="97" customWidth="1"/>
    <col min="1674" max="1674" width="31.42578125" style="97" customWidth="1"/>
    <col min="1675" max="1675" width="12.140625" style="97" customWidth="1"/>
    <col min="1676" max="1676" width="14.28515625" style="97" customWidth="1"/>
    <col min="1677" max="1677" width="11.140625" style="97" customWidth="1"/>
    <col min="1678" max="1678" width="13" style="97" customWidth="1"/>
    <col min="1679" max="1679" width="13.140625" style="97" customWidth="1"/>
    <col min="1680" max="1680" width="10.140625" style="97" customWidth="1"/>
    <col min="1681" max="1681" width="11.140625" style="97" customWidth="1"/>
    <col min="1682" max="1682" width="9.5703125" style="97" customWidth="1"/>
    <col min="1683" max="1683" width="11.140625" style="97" customWidth="1"/>
    <col min="1684" max="1684" width="9.28515625" style="97" customWidth="1"/>
    <col min="1685" max="1685" width="11.140625" style="97" customWidth="1"/>
    <col min="1686" max="1689" width="0" style="97" hidden="1" customWidth="1"/>
    <col min="1690" max="1708" width="11.140625" style="97" customWidth="1"/>
    <col min="1709" max="1709" width="13.28515625" style="97" customWidth="1"/>
    <col min="1710" max="1710" width="16.28515625" style="97" customWidth="1"/>
    <col min="1711" max="1711" width="13.85546875" style="97" customWidth="1"/>
    <col min="1712" max="1712" width="14.140625" style="97" customWidth="1"/>
    <col min="1713" max="1713" width="12.28515625" style="97" customWidth="1"/>
    <col min="1714" max="1750" width="9.140625" style="97" customWidth="1"/>
    <col min="1751" max="1928" width="9.140625" style="97"/>
    <col min="1929" max="1929" width="3" style="97" customWidth="1"/>
    <col min="1930" max="1930" width="31.42578125" style="97" customWidth="1"/>
    <col min="1931" max="1931" width="12.140625" style="97" customWidth="1"/>
    <col min="1932" max="1932" width="14.28515625" style="97" customWidth="1"/>
    <col min="1933" max="1933" width="11.140625" style="97" customWidth="1"/>
    <col min="1934" max="1934" width="13" style="97" customWidth="1"/>
    <col min="1935" max="1935" width="13.140625" style="97" customWidth="1"/>
    <col min="1936" max="1936" width="10.140625" style="97" customWidth="1"/>
    <col min="1937" max="1937" width="11.140625" style="97" customWidth="1"/>
    <col min="1938" max="1938" width="9.5703125" style="97" customWidth="1"/>
    <col min="1939" max="1939" width="11.140625" style="97" customWidth="1"/>
    <col min="1940" max="1940" width="9.28515625" style="97" customWidth="1"/>
    <col min="1941" max="1941" width="11.140625" style="97" customWidth="1"/>
    <col min="1942" max="1945" width="0" style="97" hidden="1" customWidth="1"/>
    <col min="1946" max="1964" width="11.140625" style="97" customWidth="1"/>
    <col min="1965" max="1965" width="13.28515625" style="97" customWidth="1"/>
    <col min="1966" max="1966" width="16.28515625" style="97" customWidth="1"/>
    <col min="1967" max="1967" width="13.85546875" style="97" customWidth="1"/>
    <col min="1968" max="1968" width="14.140625" style="97" customWidth="1"/>
    <col min="1969" max="1969" width="12.28515625" style="97" customWidth="1"/>
    <col min="1970" max="2006" width="9.140625" style="97" customWidth="1"/>
    <col min="2007" max="2184" width="9.140625" style="97"/>
    <col min="2185" max="2185" width="3" style="97" customWidth="1"/>
    <col min="2186" max="2186" width="31.42578125" style="97" customWidth="1"/>
    <col min="2187" max="2187" width="12.140625" style="97" customWidth="1"/>
    <col min="2188" max="2188" width="14.28515625" style="97" customWidth="1"/>
    <col min="2189" max="2189" width="11.140625" style="97" customWidth="1"/>
    <col min="2190" max="2190" width="13" style="97" customWidth="1"/>
    <col min="2191" max="2191" width="13.140625" style="97" customWidth="1"/>
    <col min="2192" max="2192" width="10.140625" style="97" customWidth="1"/>
    <col min="2193" max="2193" width="11.140625" style="97" customWidth="1"/>
    <col min="2194" max="2194" width="9.5703125" style="97" customWidth="1"/>
    <col min="2195" max="2195" width="11.140625" style="97" customWidth="1"/>
    <col min="2196" max="2196" width="9.28515625" style="97" customWidth="1"/>
    <col min="2197" max="2197" width="11.140625" style="97" customWidth="1"/>
    <col min="2198" max="2201" width="0" style="97" hidden="1" customWidth="1"/>
    <col min="2202" max="2220" width="11.140625" style="97" customWidth="1"/>
    <col min="2221" max="2221" width="13.28515625" style="97" customWidth="1"/>
    <col min="2222" max="2222" width="16.28515625" style="97" customWidth="1"/>
    <col min="2223" max="2223" width="13.85546875" style="97" customWidth="1"/>
    <col min="2224" max="2224" width="14.140625" style="97" customWidth="1"/>
    <col min="2225" max="2225" width="12.28515625" style="97" customWidth="1"/>
    <col min="2226" max="2262" width="9.140625" style="97" customWidth="1"/>
    <col min="2263" max="2440" width="9.140625" style="97"/>
    <col min="2441" max="2441" width="3" style="97" customWidth="1"/>
    <col min="2442" max="2442" width="31.42578125" style="97" customWidth="1"/>
    <col min="2443" max="2443" width="12.140625" style="97" customWidth="1"/>
    <col min="2444" max="2444" width="14.28515625" style="97" customWidth="1"/>
    <col min="2445" max="2445" width="11.140625" style="97" customWidth="1"/>
    <col min="2446" max="2446" width="13" style="97" customWidth="1"/>
    <col min="2447" max="2447" width="13.140625" style="97" customWidth="1"/>
    <col min="2448" max="2448" width="10.140625" style="97" customWidth="1"/>
    <col min="2449" max="2449" width="11.140625" style="97" customWidth="1"/>
    <col min="2450" max="2450" width="9.5703125" style="97" customWidth="1"/>
    <col min="2451" max="2451" width="11.140625" style="97" customWidth="1"/>
    <col min="2452" max="2452" width="9.28515625" style="97" customWidth="1"/>
    <col min="2453" max="2453" width="11.140625" style="97" customWidth="1"/>
    <col min="2454" max="2457" width="0" style="97" hidden="1" customWidth="1"/>
    <col min="2458" max="2476" width="11.140625" style="97" customWidth="1"/>
    <col min="2477" max="2477" width="13.28515625" style="97" customWidth="1"/>
    <col min="2478" max="2478" width="16.28515625" style="97" customWidth="1"/>
    <col min="2479" max="2479" width="13.85546875" style="97" customWidth="1"/>
    <col min="2480" max="2480" width="14.140625" style="97" customWidth="1"/>
    <col min="2481" max="2481" width="12.28515625" style="97" customWidth="1"/>
    <col min="2482" max="2518" width="9.140625" style="97" customWidth="1"/>
    <col min="2519" max="2696" width="9.140625" style="97"/>
    <col min="2697" max="2697" width="3" style="97" customWidth="1"/>
    <col min="2698" max="2698" width="31.42578125" style="97" customWidth="1"/>
    <col min="2699" max="2699" width="12.140625" style="97" customWidth="1"/>
    <col min="2700" max="2700" width="14.28515625" style="97" customWidth="1"/>
    <col min="2701" max="2701" width="11.140625" style="97" customWidth="1"/>
    <col min="2702" max="2702" width="13" style="97" customWidth="1"/>
    <col min="2703" max="2703" width="13.140625" style="97" customWidth="1"/>
    <col min="2704" max="2704" width="10.140625" style="97" customWidth="1"/>
    <col min="2705" max="2705" width="11.140625" style="97" customWidth="1"/>
    <col min="2706" max="2706" width="9.5703125" style="97" customWidth="1"/>
    <col min="2707" max="2707" width="11.140625" style="97" customWidth="1"/>
    <col min="2708" max="2708" width="9.28515625" style="97" customWidth="1"/>
    <col min="2709" max="2709" width="11.140625" style="97" customWidth="1"/>
    <col min="2710" max="2713" width="0" style="97" hidden="1" customWidth="1"/>
    <col min="2714" max="2732" width="11.140625" style="97" customWidth="1"/>
    <col min="2733" max="2733" width="13.28515625" style="97" customWidth="1"/>
    <col min="2734" max="2734" width="16.28515625" style="97" customWidth="1"/>
    <col min="2735" max="2735" width="13.85546875" style="97" customWidth="1"/>
    <col min="2736" max="2736" width="14.140625" style="97" customWidth="1"/>
    <col min="2737" max="2737" width="12.28515625" style="97" customWidth="1"/>
    <col min="2738" max="2774" width="9.140625" style="97" customWidth="1"/>
    <col min="2775" max="2952" width="9.140625" style="97"/>
    <col min="2953" max="2953" width="3" style="97" customWidth="1"/>
    <col min="2954" max="2954" width="31.42578125" style="97" customWidth="1"/>
    <col min="2955" max="2955" width="12.140625" style="97" customWidth="1"/>
    <col min="2956" max="2956" width="14.28515625" style="97" customWidth="1"/>
    <col min="2957" max="2957" width="11.140625" style="97" customWidth="1"/>
    <col min="2958" max="2958" width="13" style="97" customWidth="1"/>
    <col min="2959" max="2959" width="13.140625" style="97" customWidth="1"/>
    <col min="2960" max="2960" width="10.140625" style="97" customWidth="1"/>
    <col min="2961" max="2961" width="11.140625" style="97" customWidth="1"/>
    <col min="2962" max="2962" width="9.5703125" style="97" customWidth="1"/>
    <col min="2963" max="2963" width="11.140625" style="97" customWidth="1"/>
    <col min="2964" max="2964" width="9.28515625" style="97" customWidth="1"/>
    <col min="2965" max="2965" width="11.140625" style="97" customWidth="1"/>
    <col min="2966" max="2969" width="0" style="97" hidden="1" customWidth="1"/>
    <col min="2970" max="2988" width="11.140625" style="97" customWidth="1"/>
    <col min="2989" max="2989" width="13.28515625" style="97" customWidth="1"/>
    <col min="2990" max="2990" width="16.28515625" style="97" customWidth="1"/>
    <col min="2991" max="2991" width="13.85546875" style="97" customWidth="1"/>
    <col min="2992" max="2992" width="14.140625" style="97" customWidth="1"/>
    <col min="2993" max="2993" width="12.28515625" style="97" customWidth="1"/>
    <col min="2994" max="3030" width="9.140625" style="97" customWidth="1"/>
    <col min="3031" max="3208" width="9.140625" style="97"/>
    <col min="3209" max="3209" width="3" style="97" customWidth="1"/>
    <col min="3210" max="3210" width="31.42578125" style="97" customWidth="1"/>
    <col min="3211" max="3211" width="12.140625" style="97" customWidth="1"/>
    <col min="3212" max="3212" width="14.28515625" style="97" customWidth="1"/>
    <col min="3213" max="3213" width="11.140625" style="97" customWidth="1"/>
    <col min="3214" max="3214" width="13" style="97" customWidth="1"/>
    <col min="3215" max="3215" width="13.140625" style="97" customWidth="1"/>
    <col min="3216" max="3216" width="10.140625" style="97" customWidth="1"/>
    <col min="3217" max="3217" width="11.140625" style="97" customWidth="1"/>
    <col min="3218" max="3218" width="9.5703125" style="97" customWidth="1"/>
    <col min="3219" max="3219" width="11.140625" style="97" customWidth="1"/>
    <col min="3220" max="3220" width="9.28515625" style="97" customWidth="1"/>
    <col min="3221" max="3221" width="11.140625" style="97" customWidth="1"/>
    <col min="3222" max="3225" width="0" style="97" hidden="1" customWidth="1"/>
    <col min="3226" max="3244" width="11.140625" style="97" customWidth="1"/>
    <col min="3245" max="3245" width="13.28515625" style="97" customWidth="1"/>
    <col min="3246" max="3246" width="16.28515625" style="97" customWidth="1"/>
    <col min="3247" max="3247" width="13.85546875" style="97" customWidth="1"/>
    <col min="3248" max="3248" width="14.140625" style="97" customWidth="1"/>
    <col min="3249" max="3249" width="12.28515625" style="97" customWidth="1"/>
    <col min="3250" max="3286" width="9.140625" style="97" customWidth="1"/>
    <col min="3287" max="3464" width="9.140625" style="97"/>
    <col min="3465" max="3465" width="3" style="97" customWidth="1"/>
    <col min="3466" max="3466" width="31.42578125" style="97" customWidth="1"/>
    <col min="3467" max="3467" width="12.140625" style="97" customWidth="1"/>
    <col min="3468" max="3468" width="14.28515625" style="97" customWidth="1"/>
    <col min="3469" max="3469" width="11.140625" style="97" customWidth="1"/>
    <col min="3470" max="3470" width="13" style="97" customWidth="1"/>
    <col min="3471" max="3471" width="13.140625" style="97" customWidth="1"/>
    <col min="3472" max="3472" width="10.140625" style="97" customWidth="1"/>
    <col min="3473" max="3473" width="11.140625" style="97" customWidth="1"/>
    <col min="3474" max="3474" width="9.5703125" style="97" customWidth="1"/>
    <col min="3475" max="3475" width="11.140625" style="97" customWidth="1"/>
    <col min="3476" max="3476" width="9.28515625" style="97" customWidth="1"/>
    <col min="3477" max="3477" width="11.140625" style="97" customWidth="1"/>
    <col min="3478" max="3481" width="0" style="97" hidden="1" customWidth="1"/>
    <col min="3482" max="3500" width="11.140625" style="97" customWidth="1"/>
    <col min="3501" max="3501" width="13.28515625" style="97" customWidth="1"/>
    <col min="3502" max="3502" width="16.28515625" style="97" customWidth="1"/>
    <col min="3503" max="3503" width="13.85546875" style="97" customWidth="1"/>
    <col min="3504" max="3504" width="14.140625" style="97" customWidth="1"/>
    <col min="3505" max="3505" width="12.28515625" style="97" customWidth="1"/>
    <col min="3506" max="3542" width="9.140625" style="97" customWidth="1"/>
    <col min="3543" max="3720" width="9.140625" style="97"/>
    <col min="3721" max="3721" width="3" style="97" customWidth="1"/>
    <col min="3722" max="3722" width="31.42578125" style="97" customWidth="1"/>
    <col min="3723" max="3723" width="12.140625" style="97" customWidth="1"/>
    <col min="3724" max="3724" width="14.28515625" style="97" customWidth="1"/>
    <col min="3725" max="3725" width="11.140625" style="97" customWidth="1"/>
    <col min="3726" max="3726" width="13" style="97" customWidth="1"/>
    <col min="3727" max="3727" width="13.140625" style="97" customWidth="1"/>
    <col min="3728" max="3728" width="10.140625" style="97" customWidth="1"/>
    <col min="3729" max="3729" width="11.140625" style="97" customWidth="1"/>
    <col min="3730" max="3730" width="9.5703125" style="97" customWidth="1"/>
    <col min="3731" max="3731" width="11.140625" style="97" customWidth="1"/>
    <col min="3732" max="3732" width="9.28515625" style="97" customWidth="1"/>
    <col min="3733" max="3733" width="11.140625" style="97" customWidth="1"/>
    <col min="3734" max="3737" width="0" style="97" hidden="1" customWidth="1"/>
    <col min="3738" max="3756" width="11.140625" style="97" customWidth="1"/>
    <col min="3757" max="3757" width="13.28515625" style="97" customWidth="1"/>
    <col min="3758" max="3758" width="16.28515625" style="97" customWidth="1"/>
    <col min="3759" max="3759" width="13.85546875" style="97" customWidth="1"/>
    <col min="3760" max="3760" width="14.140625" style="97" customWidth="1"/>
    <col min="3761" max="3761" width="12.28515625" style="97" customWidth="1"/>
    <col min="3762" max="3798" width="9.140625" style="97" customWidth="1"/>
    <col min="3799" max="3976" width="9.140625" style="97"/>
    <col min="3977" max="3977" width="3" style="97" customWidth="1"/>
    <col min="3978" max="3978" width="31.42578125" style="97" customWidth="1"/>
    <col min="3979" max="3979" width="12.140625" style="97" customWidth="1"/>
    <col min="3980" max="3980" width="14.28515625" style="97" customWidth="1"/>
    <col min="3981" max="3981" width="11.140625" style="97" customWidth="1"/>
    <col min="3982" max="3982" width="13" style="97" customWidth="1"/>
    <col min="3983" max="3983" width="13.140625" style="97" customWidth="1"/>
    <col min="3984" max="3984" width="10.140625" style="97" customWidth="1"/>
    <col min="3985" max="3985" width="11.140625" style="97" customWidth="1"/>
    <col min="3986" max="3986" width="9.5703125" style="97" customWidth="1"/>
    <col min="3987" max="3987" width="11.140625" style="97" customWidth="1"/>
    <col min="3988" max="3988" width="9.28515625" style="97" customWidth="1"/>
    <col min="3989" max="3989" width="11.140625" style="97" customWidth="1"/>
    <col min="3990" max="3993" width="0" style="97" hidden="1" customWidth="1"/>
    <col min="3994" max="4012" width="11.140625" style="97" customWidth="1"/>
    <col min="4013" max="4013" width="13.28515625" style="97" customWidth="1"/>
    <col min="4014" max="4014" width="16.28515625" style="97" customWidth="1"/>
    <col min="4015" max="4015" width="13.85546875" style="97" customWidth="1"/>
    <col min="4016" max="4016" width="14.140625" style="97" customWidth="1"/>
    <col min="4017" max="4017" width="12.28515625" style="97" customWidth="1"/>
    <col min="4018" max="4054" width="9.140625" style="97" customWidth="1"/>
    <col min="4055" max="4232" width="9.140625" style="97"/>
    <col min="4233" max="4233" width="3" style="97" customWidth="1"/>
    <col min="4234" max="4234" width="31.42578125" style="97" customWidth="1"/>
    <col min="4235" max="4235" width="12.140625" style="97" customWidth="1"/>
    <col min="4236" max="4236" width="14.28515625" style="97" customWidth="1"/>
    <col min="4237" max="4237" width="11.140625" style="97" customWidth="1"/>
    <col min="4238" max="4238" width="13" style="97" customWidth="1"/>
    <col min="4239" max="4239" width="13.140625" style="97" customWidth="1"/>
    <col min="4240" max="4240" width="10.140625" style="97" customWidth="1"/>
    <col min="4241" max="4241" width="11.140625" style="97" customWidth="1"/>
    <col min="4242" max="4242" width="9.5703125" style="97" customWidth="1"/>
    <col min="4243" max="4243" width="11.140625" style="97" customWidth="1"/>
    <col min="4244" max="4244" width="9.28515625" style="97" customWidth="1"/>
    <col min="4245" max="4245" width="11.140625" style="97" customWidth="1"/>
    <col min="4246" max="4249" width="0" style="97" hidden="1" customWidth="1"/>
    <col min="4250" max="4268" width="11.140625" style="97" customWidth="1"/>
    <col min="4269" max="4269" width="13.28515625" style="97" customWidth="1"/>
    <col min="4270" max="4270" width="16.28515625" style="97" customWidth="1"/>
    <col min="4271" max="4271" width="13.85546875" style="97" customWidth="1"/>
    <col min="4272" max="4272" width="14.140625" style="97" customWidth="1"/>
    <col min="4273" max="4273" width="12.28515625" style="97" customWidth="1"/>
    <col min="4274" max="4310" width="9.140625" style="97" customWidth="1"/>
    <col min="4311" max="4488" width="9.140625" style="97"/>
    <col min="4489" max="4489" width="3" style="97" customWidth="1"/>
    <col min="4490" max="4490" width="31.42578125" style="97" customWidth="1"/>
    <col min="4491" max="4491" width="12.140625" style="97" customWidth="1"/>
    <col min="4492" max="4492" width="14.28515625" style="97" customWidth="1"/>
    <col min="4493" max="4493" width="11.140625" style="97" customWidth="1"/>
    <col min="4494" max="4494" width="13" style="97" customWidth="1"/>
    <col min="4495" max="4495" width="13.140625" style="97" customWidth="1"/>
    <col min="4496" max="4496" width="10.140625" style="97" customWidth="1"/>
    <col min="4497" max="4497" width="11.140625" style="97" customWidth="1"/>
    <col min="4498" max="4498" width="9.5703125" style="97" customWidth="1"/>
    <col min="4499" max="4499" width="11.140625" style="97" customWidth="1"/>
    <col min="4500" max="4500" width="9.28515625" style="97" customWidth="1"/>
    <col min="4501" max="4501" width="11.140625" style="97" customWidth="1"/>
    <col min="4502" max="4505" width="0" style="97" hidden="1" customWidth="1"/>
    <col min="4506" max="4524" width="11.140625" style="97" customWidth="1"/>
    <col min="4525" max="4525" width="13.28515625" style="97" customWidth="1"/>
    <col min="4526" max="4526" width="16.28515625" style="97" customWidth="1"/>
    <col min="4527" max="4527" width="13.85546875" style="97" customWidth="1"/>
    <col min="4528" max="4528" width="14.140625" style="97" customWidth="1"/>
    <col min="4529" max="4529" width="12.28515625" style="97" customWidth="1"/>
    <col min="4530" max="4566" width="9.140625" style="97" customWidth="1"/>
    <col min="4567" max="4744" width="9.140625" style="97"/>
    <col min="4745" max="4745" width="3" style="97" customWidth="1"/>
    <col min="4746" max="4746" width="31.42578125" style="97" customWidth="1"/>
    <col min="4747" max="4747" width="12.140625" style="97" customWidth="1"/>
    <col min="4748" max="4748" width="14.28515625" style="97" customWidth="1"/>
    <col min="4749" max="4749" width="11.140625" style="97" customWidth="1"/>
    <col min="4750" max="4750" width="13" style="97" customWidth="1"/>
    <col min="4751" max="4751" width="13.140625" style="97" customWidth="1"/>
    <col min="4752" max="4752" width="10.140625" style="97" customWidth="1"/>
    <col min="4753" max="4753" width="11.140625" style="97" customWidth="1"/>
    <col min="4754" max="4754" width="9.5703125" style="97" customWidth="1"/>
    <col min="4755" max="4755" width="11.140625" style="97" customWidth="1"/>
    <col min="4756" max="4756" width="9.28515625" style="97" customWidth="1"/>
    <col min="4757" max="4757" width="11.140625" style="97" customWidth="1"/>
    <col min="4758" max="4761" width="0" style="97" hidden="1" customWidth="1"/>
    <col min="4762" max="4780" width="11.140625" style="97" customWidth="1"/>
    <col min="4781" max="4781" width="13.28515625" style="97" customWidth="1"/>
    <col min="4782" max="4782" width="16.28515625" style="97" customWidth="1"/>
    <col min="4783" max="4783" width="13.85546875" style="97" customWidth="1"/>
    <col min="4784" max="4784" width="14.140625" style="97" customWidth="1"/>
    <col min="4785" max="4785" width="12.28515625" style="97" customWidth="1"/>
    <col min="4786" max="4822" width="9.140625" style="97" customWidth="1"/>
    <col min="4823" max="5000" width="9.140625" style="97"/>
    <col min="5001" max="5001" width="3" style="97" customWidth="1"/>
    <col min="5002" max="5002" width="31.42578125" style="97" customWidth="1"/>
    <col min="5003" max="5003" width="12.140625" style="97" customWidth="1"/>
    <col min="5004" max="5004" width="14.28515625" style="97" customWidth="1"/>
    <col min="5005" max="5005" width="11.140625" style="97" customWidth="1"/>
    <col min="5006" max="5006" width="13" style="97" customWidth="1"/>
    <col min="5007" max="5007" width="13.140625" style="97" customWidth="1"/>
    <col min="5008" max="5008" width="10.140625" style="97" customWidth="1"/>
    <col min="5009" max="5009" width="11.140625" style="97" customWidth="1"/>
    <col min="5010" max="5010" width="9.5703125" style="97" customWidth="1"/>
    <col min="5011" max="5011" width="11.140625" style="97" customWidth="1"/>
    <col min="5012" max="5012" width="9.28515625" style="97" customWidth="1"/>
    <col min="5013" max="5013" width="11.140625" style="97" customWidth="1"/>
    <col min="5014" max="5017" width="0" style="97" hidden="1" customWidth="1"/>
    <col min="5018" max="5036" width="11.140625" style="97" customWidth="1"/>
    <col min="5037" max="5037" width="13.28515625" style="97" customWidth="1"/>
    <col min="5038" max="5038" width="16.28515625" style="97" customWidth="1"/>
    <col min="5039" max="5039" width="13.85546875" style="97" customWidth="1"/>
    <col min="5040" max="5040" width="14.140625" style="97" customWidth="1"/>
    <col min="5041" max="5041" width="12.28515625" style="97" customWidth="1"/>
    <col min="5042" max="5078" width="9.140625" style="97" customWidth="1"/>
    <col min="5079" max="5256" width="9.140625" style="97"/>
    <col min="5257" max="5257" width="3" style="97" customWidth="1"/>
    <col min="5258" max="5258" width="31.42578125" style="97" customWidth="1"/>
    <col min="5259" max="5259" width="12.140625" style="97" customWidth="1"/>
    <col min="5260" max="5260" width="14.28515625" style="97" customWidth="1"/>
    <col min="5261" max="5261" width="11.140625" style="97" customWidth="1"/>
    <col min="5262" max="5262" width="13" style="97" customWidth="1"/>
    <col min="5263" max="5263" width="13.140625" style="97" customWidth="1"/>
    <col min="5264" max="5264" width="10.140625" style="97" customWidth="1"/>
    <col min="5265" max="5265" width="11.140625" style="97" customWidth="1"/>
    <col min="5266" max="5266" width="9.5703125" style="97" customWidth="1"/>
    <col min="5267" max="5267" width="11.140625" style="97" customWidth="1"/>
    <col min="5268" max="5268" width="9.28515625" style="97" customWidth="1"/>
    <col min="5269" max="5269" width="11.140625" style="97" customWidth="1"/>
    <col min="5270" max="5273" width="0" style="97" hidden="1" customWidth="1"/>
    <col min="5274" max="5292" width="11.140625" style="97" customWidth="1"/>
    <col min="5293" max="5293" width="13.28515625" style="97" customWidth="1"/>
    <col min="5294" max="5294" width="16.28515625" style="97" customWidth="1"/>
    <col min="5295" max="5295" width="13.85546875" style="97" customWidth="1"/>
    <col min="5296" max="5296" width="14.140625" style="97" customWidth="1"/>
    <col min="5297" max="5297" width="12.28515625" style="97" customWidth="1"/>
    <col min="5298" max="5334" width="9.140625" style="97" customWidth="1"/>
    <col min="5335" max="5512" width="9.140625" style="97"/>
    <col min="5513" max="5513" width="3" style="97" customWidth="1"/>
    <col min="5514" max="5514" width="31.42578125" style="97" customWidth="1"/>
    <col min="5515" max="5515" width="12.140625" style="97" customWidth="1"/>
    <col min="5516" max="5516" width="14.28515625" style="97" customWidth="1"/>
    <col min="5517" max="5517" width="11.140625" style="97" customWidth="1"/>
    <col min="5518" max="5518" width="13" style="97" customWidth="1"/>
    <col min="5519" max="5519" width="13.140625" style="97" customWidth="1"/>
    <col min="5520" max="5520" width="10.140625" style="97" customWidth="1"/>
    <col min="5521" max="5521" width="11.140625" style="97" customWidth="1"/>
    <col min="5522" max="5522" width="9.5703125" style="97" customWidth="1"/>
    <col min="5523" max="5523" width="11.140625" style="97" customWidth="1"/>
    <col min="5524" max="5524" width="9.28515625" style="97" customWidth="1"/>
    <col min="5525" max="5525" width="11.140625" style="97" customWidth="1"/>
    <col min="5526" max="5529" width="0" style="97" hidden="1" customWidth="1"/>
    <col min="5530" max="5548" width="11.140625" style="97" customWidth="1"/>
    <col min="5549" max="5549" width="13.28515625" style="97" customWidth="1"/>
    <col min="5550" max="5550" width="16.28515625" style="97" customWidth="1"/>
    <col min="5551" max="5551" width="13.85546875" style="97" customWidth="1"/>
    <col min="5552" max="5552" width="14.140625" style="97" customWidth="1"/>
    <col min="5553" max="5553" width="12.28515625" style="97" customWidth="1"/>
    <col min="5554" max="5590" width="9.140625" style="97" customWidth="1"/>
    <col min="5591" max="5768" width="9.140625" style="97"/>
    <col min="5769" max="5769" width="3" style="97" customWidth="1"/>
    <col min="5770" max="5770" width="31.42578125" style="97" customWidth="1"/>
    <col min="5771" max="5771" width="12.140625" style="97" customWidth="1"/>
    <col min="5772" max="5772" width="14.28515625" style="97" customWidth="1"/>
    <col min="5773" max="5773" width="11.140625" style="97" customWidth="1"/>
    <col min="5774" max="5774" width="13" style="97" customWidth="1"/>
    <col min="5775" max="5775" width="13.140625" style="97" customWidth="1"/>
    <col min="5776" max="5776" width="10.140625" style="97" customWidth="1"/>
    <col min="5777" max="5777" width="11.140625" style="97" customWidth="1"/>
    <col min="5778" max="5778" width="9.5703125" style="97" customWidth="1"/>
    <col min="5779" max="5779" width="11.140625" style="97" customWidth="1"/>
    <col min="5780" max="5780" width="9.28515625" style="97" customWidth="1"/>
    <col min="5781" max="5781" width="11.140625" style="97" customWidth="1"/>
    <col min="5782" max="5785" width="0" style="97" hidden="1" customWidth="1"/>
    <col min="5786" max="5804" width="11.140625" style="97" customWidth="1"/>
    <col min="5805" max="5805" width="13.28515625" style="97" customWidth="1"/>
    <col min="5806" max="5806" width="16.28515625" style="97" customWidth="1"/>
    <col min="5807" max="5807" width="13.85546875" style="97" customWidth="1"/>
    <col min="5808" max="5808" width="14.140625" style="97" customWidth="1"/>
    <col min="5809" max="5809" width="12.28515625" style="97" customWidth="1"/>
    <col min="5810" max="5846" width="9.140625" style="97" customWidth="1"/>
    <col min="5847" max="6024" width="9.140625" style="97"/>
    <col min="6025" max="6025" width="3" style="97" customWidth="1"/>
    <col min="6026" max="6026" width="31.42578125" style="97" customWidth="1"/>
    <col min="6027" max="6027" width="12.140625" style="97" customWidth="1"/>
    <col min="6028" max="6028" width="14.28515625" style="97" customWidth="1"/>
    <col min="6029" max="6029" width="11.140625" style="97" customWidth="1"/>
    <col min="6030" max="6030" width="13" style="97" customWidth="1"/>
    <col min="6031" max="6031" width="13.140625" style="97" customWidth="1"/>
    <col min="6032" max="6032" width="10.140625" style="97" customWidth="1"/>
    <col min="6033" max="6033" width="11.140625" style="97" customWidth="1"/>
    <col min="6034" max="6034" width="9.5703125" style="97" customWidth="1"/>
    <col min="6035" max="6035" width="11.140625" style="97" customWidth="1"/>
    <col min="6036" max="6036" width="9.28515625" style="97" customWidth="1"/>
    <col min="6037" max="6037" width="11.140625" style="97" customWidth="1"/>
    <col min="6038" max="6041" width="0" style="97" hidden="1" customWidth="1"/>
    <col min="6042" max="6060" width="11.140625" style="97" customWidth="1"/>
    <col min="6061" max="6061" width="13.28515625" style="97" customWidth="1"/>
    <col min="6062" max="6062" width="16.28515625" style="97" customWidth="1"/>
    <col min="6063" max="6063" width="13.85546875" style="97" customWidth="1"/>
    <col min="6064" max="6064" width="14.140625" style="97" customWidth="1"/>
    <col min="6065" max="6065" width="12.28515625" style="97" customWidth="1"/>
    <col min="6066" max="6102" width="9.140625" style="97" customWidth="1"/>
    <col min="6103" max="6280" width="9.140625" style="97"/>
    <col min="6281" max="6281" width="3" style="97" customWidth="1"/>
    <col min="6282" max="6282" width="31.42578125" style="97" customWidth="1"/>
    <col min="6283" max="6283" width="12.140625" style="97" customWidth="1"/>
    <col min="6284" max="6284" width="14.28515625" style="97" customWidth="1"/>
    <col min="6285" max="6285" width="11.140625" style="97" customWidth="1"/>
    <col min="6286" max="6286" width="13" style="97" customWidth="1"/>
    <col min="6287" max="6287" width="13.140625" style="97" customWidth="1"/>
    <col min="6288" max="6288" width="10.140625" style="97" customWidth="1"/>
    <col min="6289" max="6289" width="11.140625" style="97" customWidth="1"/>
    <col min="6290" max="6290" width="9.5703125" style="97" customWidth="1"/>
    <col min="6291" max="6291" width="11.140625" style="97" customWidth="1"/>
    <col min="6292" max="6292" width="9.28515625" style="97" customWidth="1"/>
    <col min="6293" max="6293" width="11.140625" style="97" customWidth="1"/>
    <col min="6294" max="6297" width="0" style="97" hidden="1" customWidth="1"/>
    <col min="6298" max="6316" width="11.140625" style="97" customWidth="1"/>
    <col min="6317" max="6317" width="13.28515625" style="97" customWidth="1"/>
    <col min="6318" max="6318" width="16.28515625" style="97" customWidth="1"/>
    <col min="6319" max="6319" width="13.85546875" style="97" customWidth="1"/>
    <col min="6320" max="6320" width="14.140625" style="97" customWidth="1"/>
    <col min="6321" max="6321" width="12.28515625" style="97" customWidth="1"/>
    <col min="6322" max="6358" width="9.140625" style="97" customWidth="1"/>
    <col min="6359" max="6536" width="9.140625" style="97"/>
    <col min="6537" max="6537" width="3" style="97" customWidth="1"/>
    <col min="6538" max="6538" width="31.42578125" style="97" customWidth="1"/>
    <col min="6539" max="6539" width="12.140625" style="97" customWidth="1"/>
    <col min="6540" max="6540" width="14.28515625" style="97" customWidth="1"/>
    <col min="6541" max="6541" width="11.140625" style="97" customWidth="1"/>
    <col min="6542" max="6542" width="13" style="97" customWidth="1"/>
    <col min="6543" max="6543" width="13.140625" style="97" customWidth="1"/>
    <col min="6544" max="6544" width="10.140625" style="97" customWidth="1"/>
    <col min="6545" max="6545" width="11.140625" style="97" customWidth="1"/>
    <col min="6546" max="6546" width="9.5703125" style="97" customWidth="1"/>
    <col min="6547" max="6547" width="11.140625" style="97" customWidth="1"/>
    <col min="6548" max="6548" width="9.28515625" style="97" customWidth="1"/>
    <col min="6549" max="6549" width="11.140625" style="97" customWidth="1"/>
    <col min="6550" max="6553" width="0" style="97" hidden="1" customWidth="1"/>
    <col min="6554" max="6572" width="11.140625" style="97" customWidth="1"/>
    <col min="6573" max="6573" width="13.28515625" style="97" customWidth="1"/>
    <col min="6574" max="6574" width="16.28515625" style="97" customWidth="1"/>
    <col min="6575" max="6575" width="13.85546875" style="97" customWidth="1"/>
    <col min="6576" max="6576" width="14.140625" style="97" customWidth="1"/>
    <col min="6577" max="6577" width="12.28515625" style="97" customWidth="1"/>
    <col min="6578" max="6614" width="9.140625" style="97" customWidth="1"/>
    <col min="6615" max="6792" width="9.140625" style="97"/>
    <col min="6793" max="6793" width="3" style="97" customWidth="1"/>
    <col min="6794" max="6794" width="31.42578125" style="97" customWidth="1"/>
    <col min="6795" max="6795" width="12.140625" style="97" customWidth="1"/>
    <col min="6796" max="6796" width="14.28515625" style="97" customWidth="1"/>
    <col min="6797" max="6797" width="11.140625" style="97" customWidth="1"/>
    <col min="6798" max="6798" width="13" style="97" customWidth="1"/>
    <col min="6799" max="6799" width="13.140625" style="97" customWidth="1"/>
    <col min="6800" max="6800" width="10.140625" style="97" customWidth="1"/>
    <col min="6801" max="6801" width="11.140625" style="97" customWidth="1"/>
    <col min="6802" max="6802" width="9.5703125" style="97" customWidth="1"/>
    <col min="6803" max="6803" width="11.140625" style="97" customWidth="1"/>
    <col min="6804" max="6804" width="9.28515625" style="97" customWidth="1"/>
    <col min="6805" max="6805" width="11.140625" style="97" customWidth="1"/>
    <col min="6806" max="6809" width="0" style="97" hidden="1" customWidth="1"/>
    <col min="6810" max="6828" width="11.140625" style="97" customWidth="1"/>
    <col min="6829" max="6829" width="13.28515625" style="97" customWidth="1"/>
    <col min="6830" max="6830" width="16.28515625" style="97" customWidth="1"/>
    <col min="6831" max="6831" width="13.85546875" style="97" customWidth="1"/>
    <col min="6832" max="6832" width="14.140625" style="97" customWidth="1"/>
    <col min="6833" max="6833" width="12.28515625" style="97" customWidth="1"/>
    <col min="6834" max="6870" width="9.140625" style="97" customWidth="1"/>
    <col min="6871" max="7048" width="9.140625" style="97"/>
    <col min="7049" max="7049" width="3" style="97" customWidth="1"/>
    <col min="7050" max="7050" width="31.42578125" style="97" customWidth="1"/>
    <col min="7051" max="7051" width="12.140625" style="97" customWidth="1"/>
    <col min="7052" max="7052" width="14.28515625" style="97" customWidth="1"/>
    <col min="7053" max="7053" width="11.140625" style="97" customWidth="1"/>
    <col min="7054" max="7054" width="13" style="97" customWidth="1"/>
    <col min="7055" max="7055" width="13.140625" style="97" customWidth="1"/>
    <col min="7056" max="7056" width="10.140625" style="97" customWidth="1"/>
    <col min="7057" max="7057" width="11.140625" style="97" customWidth="1"/>
    <col min="7058" max="7058" width="9.5703125" style="97" customWidth="1"/>
    <col min="7059" max="7059" width="11.140625" style="97" customWidth="1"/>
    <col min="7060" max="7060" width="9.28515625" style="97" customWidth="1"/>
    <col min="7061" max="7061" width="11.140625" style="97" customWidth="1"/>
    <col min="7062" max="7065" width="0" style="97" hidden="1" customWidth="1"/>
    <col min="7066" max="7084" width="11.140625" style="97" customWidth="1"/>
    <col min="7085" max="7085" width="13.28515625" style="97" customWidth="1"/>
    <col min="7086" max="7086" width="16.28515625" style="97" customWidth="1"/>
    <col min="7087" max="7087" width="13.85546875" style="97" customWidth="1"/>
    <col min="7088" max="7088" width="14.140625" style="97" customWidth="1"/>
    <col min="7089" max="7089" width="12.28515625" style="97" customWidth="1"/>
    <col min="7090" max="7126" width="9.140625" style="97" customWidth="1"/>
    <col min="7127" max="7304" width="9.140625" style="97"/>
    <col min="7305" max="7305" width="3" style="97" customWidth="1"/>
    <col min="7306" max="7306" width="31.42578125" style="97" customWidth="1"/>
    <col min="7307" max="7307" width="12.140625" style="97" customWidth="1"/>
    <col min="7308" max="7308" width="14.28515625" style="97" customWidth="1"/>
    <col min="7309" max="7309" width="11.140625" style="97" customWidth="1"/>
    <col min="7310" max="7310" width="13" style="97" customWidth="1"/>
    <col min="7311" max="7311" width="13.140625" style="97" customWidth="1"/>
    <col min="7312" max="7312" width="10.140625" style="97" customWidth="1"/>
    <col min="7313" max="7313" width="11.140625" style="97" customWidth="1"/>
    <col min="7314" max="7314" width="9.5703125" style="97" customWidth="1"/>
    <col min="7315" max="7315" width="11.140625" style="97" customWidth="1"/>
    <col min="7316" max="7316" width="9.28515625" style="97" customWidth="1"/>
    <col min="7317" max="7317" width="11.140625" style="97" customWidth="1"/>
    <col min="7318" max="7321" width="0" style="97" hidden="1" customWidth="1"/>
    <col min="7322" max="7340" width="11.140625" style="97" customWidth="1"/>
    <col min="7341" max="7341" width="13.28515625" style="97" customWidth="1"/>
    <col min="7342" max="7342" width="16.28515625" style="97" customWidth="1"/>
    <col min="7343" max="7343" width="13.85546875" style="97" customWidth="1"/>
    <col min="7344" max="7344" width="14.140625" style="97" customWidth="1"/>
    <col min="7345" max="7345" width="12.28515625" style="97" customWidth="1"/>
    <col min="7346" max="7382" width="9.140625" style="97" customWidth="1"/>
    <col min="7383" max="7560" width="9.140625" style="97"/>
    <col min="7561" max="7561" width="3" style="97" customWidth="1"/>
    <col min="7562" max="7562" width="31.42578125" style="97" customWidth="1"/>
    <col min="7563" max="7563" width="12.140625" style="97" customWidth="1"/>
    <col min="7564" max="7564" width="14.28515625" style="97" customWidth="1"/>
    <col min="7565" max="7565" width="11.140625" style="97" customWidth="1"/>
    <col min="7566" max="7566" width="13" style="97" customWidth="1"/>
    <col min="7567" max="7567" width="13.140625" style="97" customWidth="1"/>
    <col min="7568" max="7568" width="10.140625" style="97" customWidth="1"/>
    <col min="7569" max="7569" width="11.140625" style="97" customWidth="1"/>
    <col min="7570" max="7570" width="9.5703125" style="97" customWidth="1"/>
    <col min="7571" max="7571" width="11.140625" style="97" customWidth="1"/>
    <col min="7572" max="7572" width="9.28515625" style="97" customWidth="1"/>
    <col min="7573" max="7573" width="11.140625" style="97" customWidth="1"/>
    <col min="7574" max="7577" width="0" style="97" hidden="1" customWidth="1"/>
    <col min="7578" max="7596" width="11.140625" style="97" customWidth="1"/>
    <col min="7597" max="7597" width="13.28515625" style="97" customWidth="1"/>
    <col min="7598" max="7598" width="16.28515625" style="97" customWidth="1"/>
    <col min="7599" max="7599" width="13.85546875" style="97" customWidth="1"/>
    <col min="7600" max="7600" width="14.140625" style="97" customWidth="1"/>
    <col min="7601" max="7601" width="12.28515625" style="97" customWidth="1"/>
    <col min="7602" max="7638" width="9.140625" style="97" customWidth="1"/>
    <col min="7639" max="7816" width="9.140625" style="97"/>
    <col min="7817" max="7817" width="3" style="97" customWidth="1"/>
    <col min="7818" max="7818" width="31.42578125" style="97" customWidth="1"/>
    <col min="7819" max="7819" width="12.140625" style="97" customWidth="1"/>
    <col min="7820" max="7820" width="14.28515625" style="97" customWidth="1"/>
    <col min="7821" max="7821" width="11.140625" style="97" customWidth="1"/>
    <col min="7822" max="7822" width="13" style="97" customWidth="1"/>
    <col min="7823" max="7823" width="13.140625" style="97" customWidth="1"/>
    <col min="7824" max="7824" width="10.140625" style="97" customWidth="1"/>
    <col min="7825" max="7825" width="11.140625" style="97" customWidth="1"/>
    <col min="7826" max="7826" width="9.5703125" style="97" customWidth="1"/>
    <col min="7827" max="7827" width="11.140625" style="97" customWidth="1"/>
    <col min="7828" max="7828" width="9.28515625" style="97" customWidth="1"/>
    <col min="7829" max="7829" width="11.140625" style="97" customWidth="1"/>
    <col min="7830" max="7833" width="0" style="97" hidden="1" customWidth="1"/>
    <col min="7834" max="7852" width="11.140625" style="97" customWidth="1"/>
    <col min="7853" max="7853" width="13.28515625" style="97" customWidth="1"/>
    <col min="7854" max="7854" width="16.28515625" style="97" customWidth="1"/>
    <col min="7855" max="7855" width="13.85546875" style="97" customWidth="1"/>
    <col min="7856" max="7856" width="14.140625" style="97" customWidth="1"/>
    <col min="7857" max="7857" width="12.28515625" style="97" customWidth="1"/>
    <col min="7858" max="7894" width="9.140625" style="97" customWidth="1"/>
    <col min="7895" max="8072" width="9.140625" style="97"/>
    <col min="8073" max="8073" width="3" style="97" customWidth="1"/>
    <col min="8074" max="8074" width="31.42578125" style="97" customWidth="1"/>
    <col min="8075" max="8075" width="12.140625" style="97" customWidth="1"/>
    <col min="8076" max="8076" width="14.28515625" style="97" customWidth="1"/>
    <col min="8077" max="8077" width="11.140625" style="97" customWidth="1"/>
    <col min="8078" max="8078" width="13" style="97" customWidth="1"/>
    <col min="8079" max="8079" width="13.140625" style="97" customWidth="1"/>
    <col min="8080" max="8080" width="10.140625" style="97" customWidth="1"/>
    <col min="8081" max="8081" width="11.140625" style="97" customWidth="1"/>
    <col min="8082" max="8082" width="9.5703125" style="97" customWidth="1"/>
    <col min="8083" max="8083" width="11.140625" style="97" customWidth="1"/>
    <col min="8084" max="8084" width="9.28515625" style="97" customWidth="1"/>
    <col min="8085" max="8085" width="11.140625" style="97" customWidth="1"/>
    <col min="8086" max="8089" width="0" style="97" hidden="1" customWidth="1"/>
    <col min="8090" max="8108" width="11.140625" style="97" customWidth="1"/>
    <col min="8109" max="8109" width="13.28515625" style="97" customWidth="1"/>
    <col min="8110" max="8110" width="16.28515625" style="97" customWidth="1"/>
    <col min="8111" max="8111" width="13.85546875" style="97" customWidth="1"/>
    <col min="8112" max="8112" width="14.140625" style="97" customWidth="1"/>
    <col min="8113" max="8113" width="12.28515625" style="97" customWidth="1"/>
    <col min="8114" max="8150" width="9.140625" style="97" customWidth="1"/>
    <col min="8151" max="8328" width="9.140625" style="97"/>
    <col min="8329" max="8329" width="3" style="97" customWidth="1"/>
    <col min="8330" max="8330" width="31.42578125" style="97" customWidth="1"/>
    <col min="8331" max="8331" width="12.140625" style="97" customWidth="1"/>
    <col min="8332" max="8332" width="14.28515625" style="97" customWidth="1"/>
    <col min="8333" max="8333" width="11.140625" style="97" customWidth="1"/>
    <col min="8334" max="8334" width="13" style="97" customWidth="1"/>
    <col min="8335" max="8335" width="13.140625" style="97" customWidth="1"/>
    <col min="8336" max="8336" width="10.140625" style="97" customWidth="1"/>
    <col min="8337" max="8337" width="11.140625" style="97" customWidth="1"/>
    <col min="8338" max="8338" width="9.5703125" style="97" customWidth="1"/>
    <col min="8339" max="8339" width="11.140625" style="97" customWidth="1"/>
    <col min="8340" max="8340" width="9.28515625" style="97" customWidth="1"/>
    <col min="8341" max="8341" width="11.140625" style="97" customWidth="1"/>
    <col min="8342" max="8345" width="0" style="97" hidden="1" customWidth="1"/>
    <col min="8346" max="8364" width="11.140625" style="97" customWidth="1"/>
    <col min="8365" max="8365" width="13.28515625" style="97" customWidth="1"/>
    <col min="8366" max="8366" width="16.28515625" style="97" customWidth="1"/>
    <col min="8367" max="8367" width="13.85546875" style="97" customWidth="1"/>
    <col min="8368" max="8368" width="14.140625" style="97" customWidth="1"/>
    <col min="8369" max="8369" width="12.28515625" style="97" customWidth="1"/>
    <col min="8370" max="8406" width="9.140625" style="97" customWidth="1"/>
    <col min="8407" max="8584" width="9.140625" style="97"/>
    <col min="8585" max="8585" width="3" style="97" customWidth="1"/>
    <col min="8586" max="8586" width="31.42578125" style="97" customWidth="1"/>
    <col min="8587" max="8587" width="12.140625" style="97" customWidth="1"/>
    <col min="8588" max="8588" width="14.28515625" style="97" customWidth="1"/>
    <col min="8589" max="8589" width="11.140625" style="97" customWidth="1"/>
    <col min="8590" max="8590" width="13" style="97" customWidth="1"/>
    <col min="8591" max="8591" width="13.140625" style="97" customWidth="1"/>
    <col min="8592" max="8592" width="10.140625" style="97" customWidth="1"/>
    <col min="8593" max="8593" width="11.140625" style="97" customWidth="1"/>
    <col min="8594" max="8594" width="9.5703125" style="97" customWidth="1"/>
    <col min="8595" max="8595" width="11.140625" style="97" customWidth="1"/>
    <col min="8596" max="8596" width="9.28515625" style="97" customWidth="1"/>
    <col min="8597" max="8597" width="11.140625" style="97" customWidth="1"/>
    <col min="8598" max="8601" width="0" style="97" hidden="1" customWidth="1"/>
    <col min="8602" max="8620" width="11.140625" style="97" customWidth="1"/>
    <col min="8621" max="8621" width="13.28515625" style="97" customWidth="1"/>
    <col min="8622" max="8622" width="16.28515625" style="97" customWidth="1"/>
    <col min="8623" max="8623" width="13.85546875" style="97" customWidth="1"/>
    <col min="8624" max="8624" width="14.140625" style="97" customWidth="1"/>
    <col min="8625" max="8625" width="12.28515625" style="97" customWidth="1"/>
    <col min="8626" max="8662" width="9.140625" style="97" customWidth="1"/>
    <col min="8663" max="8840" width="9.140625" style="97"/>
    <col min="8841" max="8841" width="3" style="97" customWidth="1"/>
    <col min="8842" max="8842" width="31.42578125" style="97" customWidth="1"/>
    <col min="8843" max="8843" width="12.140625" style="97" customWidth="1"/>
    <col min="8844" max="8844" width="14.28515625" style="97" customWidth="1"/>
    <col min="8845" max="8845" width="11.140625" style="97" customWidth="1"/>
    <col min="8846" max="8846" width="13" style="97" customWidth="1"/>
    <col min="8847" max="8847" width="13.140625" style="97" customWidth="1"/>
    <col min="8848" max="8848" width="10.140625" style="97" customWidth="1"/>
    <col min="8849" max="8849" width="11.140625" style="97" customWidth="1"/>
    <col min="8850" max="8850" width="9.5703125" style="97" customWidth="1"/>
    <col min="8851" max="8851" width="11.140625" style="97" customWidth="1"/>
    <col min="8852" max="8852" width="9.28515625" style="97" customWidth="1"/>
    <col min="8853" max="8853" width="11.140625" style="97" customWidth="1"/>
    <col min="8854" max="8857" width="0" style="97" hidden="1" customWidth="1"/>
    <col min="8858" max="8876" width="11.140625" style="97" customWidth="1"/>
    <col min="8877" max="8877" width="13.28515625" style="97" customWidth="1"/>
    <col min="8878" max="8878" width="16.28515625" style="97" customWidth="1"/>
    <col min="8879" max="8879" width="13.85546875" style="97" customWidth="1"/>
    <col min="8880" max="8880" width="14.140625" style="97" customWidth="1"/>
    <col min="8881" max="8881" width="12.28515625" style="97" customWidth="1"/>
    <col min="8882" max="8918" width="9.140625" style="97" customWidth="1"/>
    <col min="8919" max="9096" width="9.140625" style="97"/>
    <col min="9097" max="9097" width="3" style="97" customWidth="1"/>
    <col min="9098" max="9098" width="31.42578125" style="97" customWidth="1"/>
    <col min="9099" max="9099" width="12.140625" style="97" customWidth="1"/>
    <col min="9100" max="9100" width="14.28515625" style="97" customWidth="1"/>
    <col min="9101" max="9101" width="11.140625" style="97" customWidth="1"/>
    <col min="9102" max="9102" width="13" style="97" customWidth="1"/>
    <col min="9103" max="9103" width="13.140625" style="97" customWidth="1"/>
    <col min="9104" max="9104" width="10.140625" style="97" customWidth="1"/>
    <col min="9105" max="9105" width="11.140625" style="97" customWidth="1"/>
    <col min="9106" max="9106" width="9.5703125" style="97" customWidth="1"/>
    <col min="9107" max="9107" width="11.140625" style="97" customWidth="1"/>
    <col min="9108" max="9108" width="9.28515625" style="97" customWidth="1"/>
    <col min="9109" max="9109" width="11.140625" style="97" customWidth="1"/>
    <col min="9110" max="9113" width="0" style="97" hidden="1" customWidth="1"/>
    <col min="9114" max="9132" width="11.140625" style="97" customWidth="1"/>
    <col min="9133" max="9133" width="13.28515625" style="97" customWidth="1"/>
    <col min="9134" max="9134" width="16.28515625" style="97" customWidth="1"/>
    <col min="9135" max="9135" width="13.85546875" style="97" customWidth="1"/>
    <col min="9136" max="9136" width="14.140625" style="97" customWidth="1"/>
    <col min="9137" max="9137" width="12.28515625" style="97" customWidth="1"/>
    <col min="9138" max="9174" width="9.140625" style="97" customWidth="1"/>
    <col min="9175" max="9352" width="9.140625" style="97"/>
    <col min="9353" max="9353" width="3" style="97" customWidth="1"/>
    <col min="9354" max="9354" width="31.42578125" style="97" customWidth="1"/>
    <col min="9355" max="9355" width="12.140625" style="97" customWidth="1"/>
    <col min="9356" max="9356" width="14.28515625" style="97" customWidth="1"/>
    <col min="9357" max="9357" width="11.140625" style="97" customWidth="1"/>
    <col min="9358" max="9358" width="13" style="97" customWidth="1"/>
    <col min="9359" max="9359" width="13.140625" style="97" customWidth="1"/>
    <col min="9360" max="9360" width="10.140625" style="97" customWidth="1"/>
    <col min="9361" max="9361" width="11.140625" style="97" customWidth="1"/>
    <col min="9362" max="9362" width="9.5703125" style="97" customWidth="1"/>
    <col min="9363" max="9363" width="11.140625" style="97" customWidth="1"/>
    <col min="9364" max="9364" width="9.28515625" style="97" customWidth="1"/>
    <col min="9365" max="9365" width="11.140625" style="97" customWidth="1"/>
    <col min="9366" max="9369" width="0" style="97" hidden="1" customWidth="1"/>
    <col min="9370" max="9388" width="11.140625" style="97" customWidth="1"/>
    <col min="9389" max="9389" width="13.28515625" style="97" customWidth="1"/>
    <col min="9390" max="9390" width="16.28515625" style="97" customWidth="1"/>
    <col min="9391" max="9391" width="13.85546875" style="97" customWidth="1"/>
    <col min="9392" max="9392" width="14.140625" style="97" customWidth="1"/>
    <col min="9393" max="9393" width="12.28515625" style="97" customWidth="1"/>
    <col min="9394" max="9430" width="9.140625" style="97" customWidth="1"/>
    <col min="9431" max="9608" width="9.140625" style="97"/>
    <col min="9609" max="9609" width="3" style="97" customWidth="1"/>
    <col min="9610" max="9610" width="31.42578125" style="97" customWidth="1"/>
    <col min="9611" max="9611" width="12.140625" style="97" customWidth="1"/>
    <col min="9612" max="9612" width="14.28515625" style="97" customWidth="1"/>
    <col min="9613" max="9613" width="11.140625" style="97" customWidth="1"/>
    <col min="9614" max="9614" width="13" style="97" customWidth="1"/>
    <col min="9615" max="9615" width="13.140625" style="97" customWidth="1"/>
    <col min="9616" max="9616" width="10.140625" style="97" customWidth="1"/>
    <col min="9617" max="9617" width="11.140625" style="97" customWidth="1"/>
    <col min="9618" max="9618" width="9.5703125" style="97" customWidth="1"/>
    <col min="9619" max="9619" width="11.140625" style="97" customWidth="1"/>
    <col min="9620" max="9620" width="9.28515625" style="97" customWidth="1"/>
    <col min="9621" max="9621" width="11.140625" style="97" customWidth="1"/>
    <col min="9622" max="9625" width="0" style="97" hidden="1" customWidth="1"/>
    <col min="9626" max="9644" width="11.140625" style="97" customWidth="1"/>
    <col min="9645" max="9645" width="13.28515625" style="97" customWidth="1"/>
    <col min="9646" max="9646" width="16.28515625" style="97" customWidth="1"/>
    <col min="9647" max="9647" width="13.85546875" style="97" customWidth="1"/>
    <col min="9648" max="9648" width="14.140625" style="97" customWidth="1"/>
    <col min="9649" max="9649" width="12.28515625" style="97" customWidth="1"/>
    <col min="9650" max="9686" width="9.140625" style="97" customWidth="1"/>
    <col min="9687" max="9864" width="9.140625" style="97"/>
    <col min="9865" max="9865" width="3" style="97" customWidth="1"/>
    <col min="9866" max="9866" width="31.42578125" style="97" customWidth="1"/>
    <col min="9867" max="9867" width="12.140625" style="97" customWidth="1"/>
    <col min="9868" max="9868" width="14.28515625" style="97" customWidth="1"/>
    <col min="9869" max="9869" width="11.140625" style="97" customWidth="1"/>
    <col min="9870" max="9870" width="13" style="97" customWidth="1"/>
    <col min="9871" max="9871" width="13.140625" style="97" customWidth="1"/>
    <col min="9872" max="9872" width="10.140625" style="97" customWidth="1"/>
    <col min="9873" max="9873" width="11.140625" style="97" customWidth="1"/>
    <col min="9874" max="9874" width="9.5703125" style="97" customWidth="1"/>
    <col min="9875" max="9875" width="11.140625" style="97" customWidth="1"/>
    <col min="9876" max="9876" width="9.28515625" style="97" customWidth="1"/>
    <col min="9877" max="9877" width="11.140625" style="97" customWidth="1"/>
    <col min="9878" max="9881" width="0" style="97" hidden="1" customWidth="1"/>
    <col min="9882" max="9900" width="11.140625" style="97" customWidth="1"/>
    <col min="9901" max="9901" width="13.28515625" style="97" customWidth="1"/>
    <col min="9902" max="9902" width="16.28515625" style="97" customWidth="1"/>
    <col min="9903" max="9903" width="13.85546875" style="97" customWidth="1"/>
    <col min="9904" max="9904" width="14.140625" style="97" customWidth="1"/>
    <col min="9905" max="9905" width="12.28515625" style="97" customWidth="1"/>
    <col min="9906" max="9942" width="9.140625" style="97" customWidth="1"/>
    <col min="9943" max="10120" width="9.140625" style="97"/>
    <col min="10121" max="10121" width="3" style="97" customWidth="1"/>
    <col min="10122" max="10122" width="31.42578125" style="97" customWidth="1"/>
    <col min="10123" max="10123" width="12.140625" style="97" customWidth="1"/>
    <col min="10124" max="10124" width="14.28515625" style="97" customWidth="1"/>
    <col min="10125" max="10125" width="11.140625" style="97" customWidth="1"/>
    <col min="10126" max="10126" width="13" style="97" customWidth="1"/>
    <col min="10127" max="10127" width="13.140625" style="97" customWidth="1"/>
    <col min="10128" max="10128" width="10.140625" style="97" customWidth="1"/>
    <col min="10129" max="10129" width="11.140625" style="97" customWidth="1"/>
    <col min="10130" max="10130" width="9.5703125" style="97" customWidth="1"/>
    <col min="10131" max="10131" width="11.140625" style="97" customWidth="1"/>
    <col min="10132" max="10132" width="9.28515625" style="97" customWidth="1"/>
    <col min="10133" max="10133" width="11.140625" style="97" customWidth="1"/>
    <col min="10134" max="10137" width="0" style="97" hidden="1" customWidth="1"/>
    <col min="10138" max="10156" width="11.140625" style="97" customWidth="1"/>
    <col min="10157" max="10157" width="13.28515625" style="97" customWidth="1"/>
    <col min="10158" max="10158" width="16.28515625" style="97" customWidth="1"/>
    <col min="10159" max="10159" width="13.85546875" style="97" customWidth="1"/>
    <col min="10160" max="10160" width="14.140625" style="97" customWidth="1"/>
    <col min="10161" max="10161" width="12.28515625" style="97" customWidth="1"/>
    <col min="10162" max="10198" width="9.140625" style="97" customWidth="1"/>
    <col min="10199" max="10376" width="9.140625" style="97"/>
    <col min="10377" max="10377" width="3" style="97" customWidth="1"/>
    <col min="10378" max="10378" width="31.42578125" style="97" customWidth="1"/>
    <col min="10379" max="10379" width="12.140625" style="97" customWidth="1"/>
    <col min="10380" max="10380" width="14.28515625" style="97" customWidth="1"/>
    <col min="10381" max="10381" width="11.140625" style="97" customWidth="1"/>
    <col min="10382" max="10382" width="13" style="97" customWidth="1"/>
    <col min="10383" max="10383" width="13.140625" style="97" customWidth="1"/>
    <col min="10384" max="10384" width="10.140625" style="97" customWidth="1"/>
    <col min="10385" max="10385" width="11.140625" style="97" customWidth="1"/>
    <col min="10386" max="10386" width="9.5703125" style="97" customWidth="1"/>
    <col min="10387" max="10387" width="11.140625" style="97" customWidth="1"/>
    <col min="10388" max="10388" width="9.28515625" style="97" customWidth="1"/>
    <col min="10389" max="10389" width="11.140625" style="97" customWidth="1"/>
    <col min="10390" max="10393" width="0" style="97" hidden="1" customWidth="1"/>
    <col min="10394" max="10412" width="11.140625" style="97" customWidth="1"/>
    <col min="10413" max="10413" width="13.28515625" style="97" customWidth="1"/>
    <col min="10414" max="10414" width="16.28515625" style="97" customWidth="1"/>
    <col min="10415" max="10415" width="13.85546875" style="97" customWidth="1"/>
    <col min="10416" max="10416" width="14.140625" style="97" customWidth="1"/>
    <col min="10417" max="10417" width="12.28515625" style="97" customWidth="1"/>
    <col min="10418" max="10454" width="9.140625" style="97" customWidth="1"/>
    <col min="10455" max="10632" width="9.140625" style="97"/>
    <col min="10633" max="10633" width="3" style="97" customWidth="1"/>
    <col min="10634" max="10634" width="31.42578125" style="97" customWidth="1"/>
    <col min="10635" max="10635" width="12.140625" style="97" customWidth="1"/>
    <col min="10636" max="10636" width="14.28515625" style="97" customWidth="1"/>
    <col min="10637" max="10637" width="11.140625" style="97" customWidth="1"/>
    <col min="10638" max="10638" width="13" style="97" customWidth="1"/>
    <col min="10639" max="10639" width="13.140625" style="97" customWidth="1"/>
    <col min="10640" max="10640" width="10.140625" style="97" customWidth="1"/>
    <col min="10641" max="10641" width="11.140625" style="97" customWidth="1"/>
    <col min="10642" max="10642" width="9.5703125" style="97" customWidth="1"/>
    <col min="10643" max="10643" width="11.140625" style="97" customWidth="1"/>
    <col min="10644" max="10644" width="9.28515625" style="97" customWidth="1"/>
    <col min="10645" max="10645" width="11.140625" style="97" customWidth="1"/>
    <col min="10646" max="10649" width="0" style="97" hidden="1" customWidth="1"/>
    <col min="10650" max="10668" width="11.140625" style="97" customWidth="1"/>
    <col min="10669" max="10669" width="13.28515625" style="97" customWidth="1"/>
    <col min="10670" max="10670" width="16.28515625" style="97" customWidth="1"/>
    <col min="10671" max="10671" width="13.85546875" style="97" customWidth="1"/>
    <col min="10672" max="10672" width="14.140625" style="97" customWidth="1"/>
    <col min="10673" max="10673" width="12.28515625" style="97" customWidth="1"/>
    <col min="10674" max="10710" width="9.140625" style="97" customWidth="1"/>
    <col min="10711" max="10888" width="9.140625" style="97"/>
    <col min="10889" max="10889" width="3" style="97" customWidth="1"/>
    <col min="10890" max="10890" width="31.42578125" style="97" customWidth="1"/>
    <col min="10891" max="10891" width="12.140625" style="97" customWidth="1"/>
    <col min="10892" max="10892" width="14.28515625" style="97" customWidth="1"/>
    <col min="10893" max="10893" width="11.140625" style="97" customWidth="1"/>
    <col min="10894" max="10894" width="13" style="97" customWidth="1"/>
    <col min="10895" max="10895" width="13.140625" style="97" customWidth="1"/>
    <col min="10896" max="10896" width="10.140625" style="97" customWidth="1"/>
    <col min="10897" max="10897" width="11.140625" style="97" customWidth="1"/>
    <col min="10898" max="10898" width="9.5703125" style="97" customWidth="1"/>
    <col min="10899" max="10899" width="11.140625" style="97" customWidth="1"/>
    <col min="10900" max="10900" width="9.28515625" style="97" customWidth="1"/>
    <col min="10901" max="10901" width="11.140625" style="97" customWidth="1"/>
    <col min="10902" max="10905" width="0" style="97" hidden="1" customWidth="1"/>
    <col min="10906" max="10924" width="11.140625" style="97" customWidth="1"/>
    <col min="10925" max="10925" width="13.28515625" style="97" customWidth="1"/>
    <col min="10926" max="10926" width="16.28515625" style="97" customWidth="1"/>
    <col min="10927" max="10927" width="13.85546875" style="97" customWidth="1"/>
    <col min="10928" max="10928" width="14.140625" style="97" customWidth="1"/>
    <col min="10929" max="10929" width="12.28515625" style="97" customWidth="1"/>
    <col min="10930" max="10966" width="9.140625" style="97" customWidth="1"/>
    <col min="10967" max="11144" width="9.140625" style="97"/>
    <col min="11145" max="11145" width="3" style="97" customWidth="1"/>
    <col min="11146" max="11146" width="31.42578125" style="97" customWidth="1"/>
    <col min="11147" max="11147" width="12.140625" style="97" customWidth="1"/>
    <col min="11148" max="11148" width="14.28515625" style="97" customWidth="1"/>
    <col min="11149" max="11149" width="11.140625" style="97" customWidth="1"/>
    <col min="11150" max="11150" width="13" style="97" customWidth="1"/>
    <col min="11151" max="11151" width="13.140625" style="97" customWidth="1"/>
    <col min="11152" max="11152" width="10.140625" style="97" customWidth="1"/>
    <col min="11153" max="11153" width="11.140625" style="97" customWidth="1"/>
    <col min="11154" max="11154" width="9.5703125" style="97" customWidth="1"/>
    <col min="11155" max="11155" width="11.140625" style="97" customWidth="1"/>
    <col min="11156" max="11156" width="9.28515625" style="97" customWidth="1"/>
    <col min="11157" max="11157" width="11.140625" style="97" customWidth="1"/>
    <col min="11158" max="11161" width="0" style="97" hidden="1" customWidth="1"/>
    <col min="11162" max="11180" width="11.140625" style="97" customWidth="1"/>
    <col min="11181" max="11181" width="13.28515625" style="97" customWidth="1"/>
    <col min="11182" max="11182" width="16.28515625" style="97" customWidth="1"/>
    <col min="11183" max="11183" width="13.85546875" style="97" customWidth="1"/>
    <col min="11184" max="11184" width="14.140625" style="97" customWidth="1"/>
    <col min="11185" max="11185" width="12.28515625" style="97" customWidth="1"/>
    <col min="11186" max="11222" width="9.140625" style="97" customWidth="1"/>
    <col min="11223" max="11400" width="9.140625" style="97"/>
    <col min="11401" max="11401" width="3" style="97" customWidth="1"/>
    <col min="11402" max="11402" width="31.42578125" style="97" customWidth="1"/>
    <col min="11403" max="11403" width="12.140625" style="97" customWidth="1"/>
    <col min="11404" max="11404" width="14.28515625" style="97" customWidth="1"/>
    <col min="11405" max="11405" width="11.140625" style="97" customWidth="1"/>
    <col min="11406" max="11406" width="13" style="97" customWidth="1"/>
    <col min="11407" max="11407" width="13.140625" style="97" customWidth="1"/>
    <col min="11408" max="11408" width="10.140625" style="97" customWidth="1"/>
    <col min="11409" max="11409" width="11.140625" style="97" customWidth="1"/>
    <col min="11410" max="11410" width="9.5703125" style="97" customWidth="1"/>
    <col min="11411" max="11411" width="11.140625" style="97" customWidth="1"/>
    <col min="11412" max="11412" width="9.28515625" style="97" customWidth="1"/>
    <col min="11413" max="11413" width="11.140625" style="97" customWidth="1"/>
    <col min="11414" max="11417" width="0" style="97" hidden="1" customWidth="1"/>
    <col min="11418" max="11436" width="11.140625" style="97" customWidth="1"/>
    <col min="11437" max="11437" width="13.28515625" style="97" customWidth="1"/>
    <col min="11438" max="11438" width="16.28515625" style="97" customWidth="1"/>
    <col min="11439" max="11439" width="13.85546875" style="97" customWidth="1"/>
    <col min="11440" max="11440" width="14.140625" style="97" customWidth="1"/>
    <col min="11441" max="11441" width="12.28515625" style="97" customWidth="1"/>
    <col min="11442" max="11478" width="9.140625" style="97" customWidth="1"/>
    <col min="11479" max="11656" width="9.140625" style="97"/>
    <col min="11657" max="11657" width="3" style="97" customWidth="1"/>
    <col min="11658" max="11658" width="31.42578125" style="97" customWidth="1"/>
    <col min="11659" max="11659" width="12.140625" style="97" customWidth="1"/>
    <col min="11660" max="11660" width="14.28515625" style="97" customWidth="1"/>
    <col min="11661" max="11661" width="11.140625" style="97" customWidth="1"/>
    <col min="11662" max="11662" width="13" style="97" customWidth="1"/>
    <col min="11663" max="11663" width="13.140625" style="97" customWidth="1"/>
    <col min="11664" max="11664" width="10.140625" style="97" customWidth="1"/>
    <col min="11665" max="11665" width="11.140625" style="97" customWidth="1"/>
    <col min="11666" max="11666" width="9.5703125" style="97" customWidth="1"/>
    <col min="11667" max="11667" width="11.140625" style="97" customWidth="1"/>
    <col min="11668" max="11668" width="9.28515625" style="97" customWidth="1"/>
    <col min="11669" max="11669" width="11.140625" style="97" customWidth="1"/>
    <col min="11670" max="11673" width="0" style="97" hidden="1" customWidth="1"/>
    <col min="11674" max="11692" width="11.140625" style="97" customWidth="1"/>
    <col min="11693" max="11693" width="13.28515625" style="97" customWidth="1"/>
    <col min="11694" max="11694" width="16.28515625" style="97" customWidth="1"/>
    <col min="11695" max="11695" width="13.85546875" style="97" customWidth="1"/>
    <col min="11696" max="11696" width="14.140625" style="97" customWidth="1"/>
    <col min="11697" max="11697" width="12.28515625" style="97" customWidth="1"/>
    <col min="11698" max="11734" width="9.140625" style="97" customWidth="1"/>
    <col min="11735" max="11912" width="9.140625" style="97"/>
    <col min="11913" max="11913" width="3" style="97" customWidth="1"/>
    <col min="11914" max="11914" width="31.42578125" style="97" customWidth="1"/>
    <col min="11915" max="11915" width="12.140625" style="97" customWidth="1"/>
    <col min="11916" max="11916" width="14.28515625" style="97" customWidth="1"/>
    <col min="11917" max="11917" width="11.140625" style="97" customWidth="1"/>
    <col min="11918" max="11918" width="13" style="97" customWidth="1"/>
    <col min="11919" max="11919" width="13.140625" style="97" customWidth="1"/>
    <col min="11920" max="11920" width="10.140625" style="97" customWidth="1"/>
    <col min="11921" max="11921" width="11.140625" style="97" customWidth="1"/>
    <col min="11922" max="11922" width="9.5703125" style="97" customWidth="1"/>
    <col min="11923" max="11923" width="11.140625" style="97" customWidth="1"/>
    <col min="11924" max="11924" width="9.28515625" style="97" customWidth="1"/>
    <col min="11925" max="11925" width="11.140625" style="97" customWidth="1"/>
    <col min="11926" max="11929" width="0" style="97" hidden="1" customWidth="1"/>
    <col min="11930" max="11948" width="11.140625" style="97" customWidth="1"/>
    <col min="11949" max="11949" width="13.28515625" style="97" customWidth="1"/>
    <col min="11950" max="11950" width="16.28515625" style="97" customWidth="1"/>
    <col min="11951" max="11951" width="13.85546875" style="97" customWidth="1"/>
    <col min="11952" max="11952" width="14.140625" style="97" customWidth="1"/>
    <col min="11953" max="11953" width="12.28515625" style="97" customWidth="1"/>
    <col min="11954" max="11990" width="9.140625" style="97" customWidth="1"/>
    <col min="11991" max="12168" width="9.140625" style="97"/>
    <col min="12169" max="12169" width="3" style="97" customWidth="1"/>
    <col min="12170" max="12170" width="31.42578125" style="97" customWidth="1"/>
    <col min="12171" max="12171" width="12.140625" style="97" customWidth="1"/>
    <col min="12172" max="12172" width="14.28515625" style="97" customWidth="1"/>
    <col min="12173" max="12173" width="11.140625" style="97" customWidth="1"/>
    <col min="12174" max="12174" width="13" style="97" customWidth="1"/>
    <col min="12175" max="12175" width="13.140625" style="97" customWidth="1"/>
    <col min="12176" max="12176" width="10.140625" style="97" customWidth="1"/>
    <col min="12177" max="12177" width="11.140625" style="97" customWidth="1"/>
    <col min="12178" max="12178" width="9.5703125" style="97" customWidth="1"/>
    <col min="12179" max="12179" width="11.140625" style="97" customWidth="1"/>
    <col min="12180" max="12180" width="9.28515625" style="97" customWidth="1"/>
    <col min="12181" max="12181" width="11.140625" style="97" customWidth="1"/>
    <col min="12182" max="12185" width="0" style="97" hidden="1" customWidth="1"/>
    <col min="12186" max="12204" width="11.140625" style="97" customWidth="1"/>
    <col min="12205" max="12205" width="13.28515625" style="97" customWidth="1"/>
    <col min="12206" max="12206" width="16.28515625" style="97" customWidth="1"/>
    <col min="12207" max="12207" width="13.85546875" style="97" customWidth="1"/>
    <col min="12208" max="12208" width="14.140625" style="97" customWidth="1"/>
    <col min="12209" max="12209" width="12.28515625" style="97" customWidth="1"/>
    <col min="12210" max="12246" width="9.140625" style="97" customWidth="1"/>
    <col min="12247" max="12424" width="9.140625" style="97"/>
    <col min="12425" max="12425" width="3" style="97" customWidth="1"/>
    <col min="12426" max="12426" width="31.42578125" style="97" customWidth="1"/>
    <col min="12427" max="12427" width="12.140625" style="97" customWidth="1"/>
    <col min="12428" max="12428" width="14.28515625" style="97" customWidth="1"/>
    <col min="12429" max="12429" width="11.140625" style="97" customWidth="1"/>
    <col min="12430" max="12430" width="13" style="97" customWidth="1"/>
    <col min="12431" max="12431" width="13.140625" style="97" customWidth="1"/>
    <col min="12432" max="12432" width="10.140625" style="97" customWidth="1"/>
    <col min="12433" max="12433" width="11.140625" style="97" customWidth="1"/>
    <col min="12434" max="12434" width="9.5703125" style="97" customWidth="1"/>
    <col min="12435" max="12435" width="11.140625" style="97" customWidth="1"/>
    <col min="12436" max="12436" width="9.28515625" style="97" customWidth="1"/>
    <col min="12437" max="12437" width="11.140625" style="97" customWidth="1"/>
    <col min="12438" max="12441" width="0" style="97" hidden="1" customWidth="1"/>
    <col min="12442" max="12460" width="11.140625" style="97" customWidth="1"/>
    <col min="12461" max="12461" width="13.28515625" style="97" customWidth="1"/>
    <col min="12462" max="12462" width="16.28515625" style="97" customWidth="1"/>
    <col min="12463" max="12463" width="13.85546875" style="97" customWidth="1"/>
    <col min="12464" max="12464" width="14.140625" style="97" customWidth="1"/>
    <col min="12465" max="12465" width="12.28515625" style="97" customWidth="1"/>
    <col min="12466" max="12502" width="9.140625" style="97" customWidth="1"/>
    <col min="12503" max="12680" width="9.140625" style="97"/>
    <col min="12681" max="12681" width="3" style="97" customWidth="1"/>
    <col min="12682" max="12682" width="31.42578125" style="97" customWidth="1"/>
    <col min="12683" max="12683" width="12.140625" style="97" customWidth="1"/>
    <col min="12684" max="12684" width="14.28515625" style="97" customWidth="1"/>
    <col min="12685" max="12685" width="11.140625" style="97" customWidth="1"/>
    <col min="12686" max="12686" width="13" style="97" customWidth="1"/>
    <col min="12687" max="12687" width="13.140625" style="97" customWidth="1"/>
    <col min="12688" max="12688" width="10.140625" style="97" customWidth="1"/>
    <col min="12689" max="12689" width="11.140625" style="97" customWidth="1"/>
    <col min="12690" max="12690" width="9.5703125" style="97" customWidth="1"/>
    <col min="12691" max="12691" width="11.140625" style="97" customWidth="1"/>
    <col min="12692" max="12692" width="9.28515625" style="97" customWidth="1"/>
    <col min="12693" max="12693" width="11.140625" style="97" customWidth="1"/>
    <col min="12694" max="12697" width="0" style="97" hidden="1" customWidth="1"/>
    <col min="12698" max="12716" width="11.140625" style="97" customWidth="1"/>
    <col min="12717" max="12717" width="13.28515625" style="97" customWidth="1"/>
    <col min="12718" max="12718" width="16.28515625" style="97" customWidth="1"/>
    <col min="12719" max="12719" width="13.85546875" style="97" customWidth="1"/>
    <col min="12720" max="12720" width="14.140625" style="97" customWidth="1"/>
    <col min="12721" max="12721" width="12.28515625" style="97" customWidth="1"/>
    <col min="12722" max="12758" width="9.140625" style="97" customWidth="1"/>
    <col min="12759" max="12936" width="9.140625" style="97"/>
    <col min="12937" max="12937" width="3" style="97" customWidth="1"/>
    <col min="12938" max="12938" width="31.42578125" style="97" customWidth="1"/>
    <col min="12939" max="12939" width="12.140625" style="97" customWidth="1"/>
    <col min="12940" max="12940" width="14.28515625" style="97" customWidth="1"/>
    <col min="12941" max="12941" width="11.140625" style="97" customWidth="1"/>
    <col min="12942" max="12942" width="13" style="97" customWidth="1"/>
    <col min="12943" max="12943" width="13.140625" style="97" customWidth="1"/>
    <col min="12944" max="12944" width="10.140625" style="97" customWidth="1"/>
    <col min="12945" max="12945" width="11.140625" style="97" customWidth="1"/>
    <col min="12946" max="12946" width="9.5703125" style="97" customWidth="1"/>
    <col min="12947" max="12947" width="11.140625" style="97" customWidth="1"/>
    <col min="12948" max="12948" width="9.28515625" style="97" customWidth="1"/>
    <col min="12949" max="12949" width="11.140625" style="97" customWidth="1"/>
    <col min="12950" max="12953" width="0" style="97" hidden="1" customWidth="1"/>
    <col min="12954" max="12972" width="11.140625" style="97" customWidth="1"/>
    <col min="12973" max="12973" width="13.28515625" style="97" customWidth="1"/>
    <col min="12974" max="12974" width="16.28515625" style="97" customWidth="1"/>
    <col min="12975" max="12975" width="13.85546875" style="97" customWidth="1"/>
    <col min="12976" max="12976" width="14.140625" style="97" customWidth="1"/>
    <col min="12977" max="12977" width="12.28515625" style="97" customWidth="1"/>
    <col min="12978" max="13014" width="9.140625" style="97" customWidth="1"/>
    <col min="13015" max="13192" width="9.140625" style="97"/>
    <col min="13193" max="13193" width="3" style="97" customWidth="1"/>
    <col min="13194" max="13194" width="31.42578125" style="97" customWidth="1"/>
    <col min="13195" max="13195" width="12.140625" style="97" customWidth="1"/>
    <col min="13196" max="13196" width="14.28515625" style="97" customWidth="1"/>
    <col min="13197" max="13197" width="11.140625" style="97" customWidth="1"/>
    <col min="13198" max="13198" width="13" style="97" customWidth="1"/>
    <col min="13199" max="13199" width="13.140625" style="97" customWidth="1"/>
    <col min="13200" max="13200" width="10.140625" style="97" customWidth="1"/>
    <col min="13201" max="13201" width="11.140625" style="97" customWidth="1"/>
    <col min="13202" max="13202" width="9.5703125" style="97" customWidth="1"/>
    <col min="13203" max="13203" width="11.140625" style="97" customWidth="1"/>
    <col min="13204" max="13204" width="9.28515625" style="97" customWidth="1"/>
    <col min="13205" max="13205" width="11.140625" style="97" customWidth="1"/>
    <col min="13206" max="13209" width="0" style="97" hidden="1" customWidth="1"/>
    <col min="13210" max="13228" width="11.140625" style="97" customWidth="1"/>
    <col min="13229" max="13229" width="13.28515625" style="97" customWidth="1"/>
    <col min="13230" max="13230" width="16.28515625" style="97" customWidth="1"/>
    <col min="13231" max="13231" width="13.85546875" style="97" customWidth="1"/>
    <col min="13232" max="13232" width="14.140625" style="97" customWidth="1"/>
    <col min="13233" max="13233" width="12.28515625" style="97" customWidth="1"/>
    <col min="13234" max="13270" width="9.140625" style="97" customWidth="1"/>
    <col min="13271" max="13448" width="9.140625" style="97"/>
    <col min="13449" max="13449" width="3" style="97" customWidth="1"/>
    <col min="13450" max="13450" width="31.42578125" style="97" customWidth="1"/>
    <col min="13451" max="13451" width="12.140625" style="97" customWidth="1"/>
    <col min="13452" max="13452" width="14.28515625" style="97" customWidth="1"/>
    <col min="13453" max="13453" width="11.140625" style="97" customWidth="1"/>
    <col min="13454" max="13454" width="13" style="97" customWidth="1"/>
    <col min="13455" max="13455" width="13.140625" style="97" customWidth="1"/>
    <col min="13456" max="13456" width="10.140625" style="97" customWidth="1"/>
    <col min="13457" max="13457" width="11.140625" style="97" customWidth="1"/>
    <col min="13458" max="13458" width="9.5703125" style="97" customWidth="1"/>
    <col min="13459" max="13459" width="11.140625" style="97" customWidth="1"/>
    <col min="13460" max="13460" width="9.28515625" style="97" customWidth="1"/>
    <col min="13461" max="13461" width="11.140625" style="97" customWidth="1"/>
    <col min="13462" max="13465" width="0" style="97" hidden="1" customWidth="1"/>
    <col min="13466" max="13484" width="11.140625" style="97" customWidth="1"/>
    <col min="13485" max="13485" width="13.28515625" style="97" customWidth="1"/>
    <col min="13486" max="13486" width="16.28515625" style="97" customWidth="1"/>
    <col min="13487" max="13487" width="13.85546875" style="97" customWidth="1"/>
    <col min="13488" max="13488" width="14.140625" style="97" customWidth="1"/>
    <col min="13489" max="13489" width="12.28515625" style="97" customWidth="1"/>
    <col min="13490" max="13526" width="9.140625" style="97" customWidth="1"/>
    <col min="13527" max="13704" width="9.140625" style="97"/>
    <col min="13705" max="13705" width="3" style="97" customWidth="1"/>
    <col min="13706" max="13706" width="31.42578125" style="97" customWidth="1"/>
    <col min="13707" max="13707" width="12.140625" style="97" customWidth="1"/>
    <col min="13708" max="13708" width="14.28515625" style="97" customWidth="1"/>
    <col min="13709" max="13709" width="11.140625" style="97" customWidth="1"/>
    <col min="13710" max="13710" width="13" style="97" customWidth="1"/>
    <col min="13711" max="13711" width="13.140625" style="97" customWidth="1"/>
    <col min="13712" max="13712" width="10.140625" style="97" customWidth="1"/>
    <col min="13713" max="13713" width="11.140625" style="97" customWidth="1"/>
    <col min="13714" max="13714" width="9.5703125" style="97" customWidth="1"/>
    <col min="13715" max="13715" width="11.140625" style="97" customWidth="1"/>
    <col min="13716" max="13716" width="9.28515625" style="97" customWidth="1"/>
    <col min="13717" max="13717" width="11.140625" style="97" customWidth="1"/>
    <col min="13718" max="13721" width="0" style="97" hidden="1" customWidth="1"/>
    <col min="13722" max="13740" width="11.140625" style="97" customWidth="1"/>
    <col min="13741" max="13741" width="13.28515625" style="97" customWidth="1"/>
    <col min="13742" max="13742" width="16.28515625" style="97" customWidth="1"/>
    <col min="13743" max="13743" width="13.85546875" style="97" customWidth="1"/>
    <col min="13744" max="13744" width="14.140625" style="97" customWidth="1"/>
    <col min="13745" max="13745" width="12.28515625" style="97" customWidth="1"/>
    <col min="13746" max="13782" width="9.140625" style="97" customWidth="1"/>
    <col min="13783" max="13960" width="9.140625" style="97"/>
    <col min="13961" max="13961" width="3" style="97" customWidth="1"/>
    <col min="13962" max="13962" width="31.42578125" style="97" customWidth="1"/>
    <col min="13963" max="13963" width="12.140625" style="97" customWidth="1"/>
    <col min="13964" max="13964" width="14.28515625" style="97" customWidth="1"/>
    <col min="13965" max="13965" width="11.140625" style="97" customWidth="1"/>
    <col min="13966" max="13966" width="13" style="97" customWidth="1"/>
    <col min="13967" max="13967" width="13.140625" style="97" customWidth="1"/>
    <col min="13968" max="13968" width="10.140625" style="97" customWidth="1"/>
    <col min="13969" max="13969" width="11.140625" style="97" customWidth="1"/>
    <col min="13970" max="13970" width="9.5703125" style="97" customWidth="1"/>
    <col min="13971" max="13971" width="11.140625" style="97" customWidth="1"/>
    <col min="13972" max="13972" width="9.28515625" style="97" customWidth="1"/>
    <col min="13973" max="13973" width="11.140625" style="97" customWidth="1"/>
    <col min="13974" max="13977" width="0" style="97" hidden="1" customWidth="1"/>
    <col min="13978" max="13996" width="11.140625" style="97" customWidth="1"/>
    <col min="13997" max="13997" width="13.28515625" style="97" customWidth="1"/>
    <col min="13998" max="13998" width="16.28515625" style="97" customWidth="1"/>
    <col min="13999" max="13999" width="13.85546875" style="97" customWidth="1"/>
    <col min="14000" max="14000" width="14.140625" style="97" customWidth="1"/>
    <col min="14001" max="14001" width="12.28515625" style="97" customWidth="1"/>
    <col min="14002" max="14038" width="9.140625" style="97" customWidth="1"/>
    <col min="14039" max="14216" width="9.140625" style="97"/>
    <col min="14217" max="14217" width="3" style="97" customWidth="1"/>
    <col min="14218" max="14218" width="31.42578125" style="97" customWidth="1"/>
    <col min="14219" max="14219" width="12.140625" style="97" customWidth="1"/>
    <col min="14220" max="14220" width="14.28515625" style="97" customWidth="1"/>
    <col min="14221" max="14221" width="11.140625" style="97" customWidth="1"/>
    <col min="14222" max="14222" width="13" style="97" customWidth="1"/>
    <col min="14223" max="14223" width="13.140625" style="97" customWidth="1"/>
    <col min="14224" max="14224" width="10.140625" style="97" customWidth="1"/>
    <col min="14225" max="14225" width="11.140625" style="97" customWidth="1"/>
    <col min="14226" max="14226" width="9.5703125" style="97" customWidth="1"/>
    <col min="14227" max="14227" width="11.140625" style="97" customWidth="1"/>
    <col min="14228" max="14228" width="9.28515625" style="97" customWidth="1"/>
    <col min="14229" max="14229" width="11.140625" style="97" customWidth="1"/>
    <col min="14230" max="14233" width="0" style="97" hidden="1" customWidth="1"/>
    <col min="14234" max="14252" width="11.140625" style="97" customWidth="1"/>
    <col min="14253" max="14253" width="13.28515625" style="97" customWidth="1"/>
    <col min="14254" max="14254" width="16.28515625" style="97" customWidth="1"/>
    <col min="14255" max="14255" width="13.85546875" style="97" customWidth="1"/>
    <col min="14256" max="14256" width="14.140625" style="97" customWidth="1"/>
    <col min="14257" max="14257" width="12.28515625" style="97" customWidth="1"/>
    <col min="14258" max="14294" width="9.140625" style="97" customWidth="1"/>
    <col min="14295" max="14472" width="9.140625" style="97"/>
    <col min="14473" max="14473" width="3" style="97" customWidth="1"/>
    <col min="14474" max="14474" width="31.42578125" style="97" customWidth="1"/>
    <col min="14475" max="14475" width="12.140625" style="97" customWidth="1"/>
    <col min="14476" max="14476" width="14.28515625" style="97" customWidth="1"/>
    <col min="14477" max="14477" width="11.140625" style="97" customWidth="1"/>
    <col min="14478" max="14478" width="13" style="97" customWidth="1"/>
    <col min="14479" max="14479" width="13.140625" style="97" customWidth="1"/>
    <col min="14480" max="14480" width="10.140625" style="97" customWidth="1"/>
    <col min="14481" max="14481" width="11.140625" style="97" customWidth="1"/>
    <col min="14482" max="14482" width="9.5703125" style="97" customWidth="1"/>
    <col min="14483" max="14483" width="11.140625" style="97" customWidth="1"/>
    <col min="14484" max="14484" width="9.28515625" style="97" customWidth="1"/>
    <col min="14485" max="14485" width="11.140625" style="97" customWidth="1"/>
    <col min="14486" max="14489" width="0" style="97" hidden="1" customWidth="1"/>
    <col min="14490" max="14508" width="11.140625" style="97" customWidth="1"/>
    <col min="14509" max="14509" width="13.28515625" style="97" customWidth="1"/>
    <col min="14510" max="14510" width="16.28515625" style="97" customWidth="1"/>
    <col min="14511" max="14511" width="13.85546875" style="97" customWidth="1"/>
    <col min="14512" max="14512" width="14.140625" style="97" customWidth="1"/>
    <col min="14513" max="14513" width="12.28515625" style="97" customWidth="1"/>
    <col min="14514" max="14550" width="9.140625" style="97" customWidth="1"/>
    <col min="14551" max="14728" width="9.140625" style="97"/>
    <col min="14729" max="14729" width="3" style="97" customWidth="1"/>
    <col min="14730" max="14730" width="31.42578125" style="97" customWidth="1"/>
    <col min="14731" max="14731" width="12.140625" style="97" customWidth="1"/>
    <col min="14732" max="14732" width="14.28515625" style="97" customWidth="1"/>
    <col min="14733" max="14733" width="11.140625" style="97" customWidth="1"/>
    <col min="14734" max="14734" width="13" style="97" customWidth="1"/>
    <col min="14735" max="14735" width="13.140625" style="97" customWidth="1"/>
    <col min="14736" max="14736" width="10.140625" style="97" customWidth="1"/>
    <col min="14737" max="14737" width="11.140625" style="97" customWidth="1"/>
    <col min="14738" max="14738" width="9.5703125" style="97" customWidth="1"/>
    <col min="14739" max="14739" width="11.140625" style="97" customWidth="1"/>
    <col min="14740" max="14740" width="9.28515625" style="97" customWidth="1"/>
    <col min="14741" max="14741" width="11.140625" style="97" customWidth="1"/>
    <col min="14742" max="14745" width="0" style="97" hidden="1" customWidth="1"/>
    <col min="14746" max="14764" width="11.140625" style="97" customWidth="1"/>
    <col min="14765" max="14765" width="13.28515625" style="97" customWidth="1"/>
    <col min="14766" max="14766" width="16.28515625" style="97" customWidth="1"/>
    <col min="14767" max="14767" width="13.85546875" style="97" customWidth="1"/>
    <col min="14768" max="14768" width="14.140625" style="97" customWidth="1"/>
    <col min="14769" max="14769" width="12.28515625" style="97" customWidth="1"/>
    <col min="14770" max="14806" width="9.140625" style="97" customWidth="1"/>
    <col min="14807" max="14984" width="9.140625" style="97"/>
    <col min="14985" max="14985" width="3" style="97" customWidth="1"/>
    <col min="14986" max="14986" width="31.42578125" style="97" customWidth="1"/>
    <col min="14987" max="14987" width="12.140625" style="97" customWidth="1"/>
    <col min="14988" max="14988" width="14.28515625" style="97" customWidth="1"/>
    <col min="14989" max="14989" width="11.140625" style="97" customWidth="1"/>
    <col min="14990" max="14990" width="13" style="97" customWidth="1"/>
    <col min="14991" max="14991" width="13.140625" style="97" customWidth="1"/>
    <col min="14992" max="14992" width="10.140625" style="97" customWidth="1"/>
    <col min="14993" max="14993" width="11.140625" style="97" customWidth="1"/>
    <col min="14994" max="14994" width="9.5703125" style="97" customWidth="1"/>
    <col min="14995" max="14995" width="11.140625" style="97" customWidth="1"/>
    <col min="14996" max="14996" width="9.28515625" style="97" customWidth="1"/>
    <col min="14997" max="14997" width="11.140625" style="97" customWidth="1"/>
    <col min="14998" max="15001" width="0" style="97" hidden="1" customWidth="1"/>
    <col min="15002" max="15020" width="11.140625" style="97" customWidth="1"/>
    <col min="15021" max="15021" width="13.28515625" style="97" customWidth="1"/>
    <col min="15022" max="15022" width="16.28515625" style="97" customWidth="1"/>
    <col min="15023" max="15023" width="13.85546875" style="97" customWidth="1"/>
    <col min="15024" max="15024" width="14.140625" style="97" customWidth="1"/>
    <col min="15025" max="15025" width="12.28515625" style="97" customWidth="1"/>
    <col min="15026" max="15062" width="9.140625" style="97" customWidth="1"/>
    <col min="15063" max="15240" width="9.140625" style="97"/>
    <col min="15241" max="15241" width="3" style="97" customWidth="1"/>
    <col min="15242" max="15242" width="31.42578125" style="97" customWidth="1"/>
    <col min="15243" max="15243" width="12.140625" style="97" customWidth="1"/>
    <col min="15244" max="15244" width="14.28515625" style="97" customWidth="1"/>
    <col min="15245" max="15245" width="11.140625" style="97" customWidth="1"/>
    <col min="15246" max="15246" width="13" style="97" customWidth="1"/>
    <col min="15247" max="15247" width="13.140625" style="97" customWidth="1"/>
    <col min="15248" max="15248" width="10.140625" style="97" customWidth="1"/>
    <col min="15249" max="15249" width="11.140625" style="97" customWidth="1"/>
    <col min="15250" max="15250" width="9.5703125" style="97" customWidth="1"/>
    <col min="15251" max="15251" width="11.140625" style="97" customWidth="1"/>
    <col min="15252" max="15252" width="9.28515625" style="97" customWidth="1"/>
    <col min="15253" max="15253" width="11.140625" style="97" customWidth="1"/>
    <col min="15254" max="15257" width="0" style="97" hidden="1" customWidth="1"/>
    <col min="15258" max="15276" width="11.140625" style="97" customWidth="1"/>
    <col min="15277" max="15277" width="13.28515625" style="97" customWidth="1"/>
    <col min="15278" max="15278" width="16.28515625" style="97" customWidth="1"/>
    <col min="15279" max="15279" width="13.85546875" style="97" customWidth="1"/>
    <col min="15280" max="15280" width="14.140625" style="97" customWidth="1"/>
    <col min="15281" max="15281" width="12.28515625" style="97" customWidth="1"/>
    <col min="15282" max="15318" width="9.140625" style="97" customWidth="1"/>
    <col min="15319" max="15496" width="9.140625" style="97"/>
    <col min="15497" max="15497" width="3" style="97" customWidth="1"/>
    <col min="15498" max="15498" width="31.42578125" style="97" customWidth="1"/>
    <col min="15499" max="15499" width="12.140625" style="97" customWidth="1"/>
    <col min="15500" max="15500" width="14.28515625" style="97" customWidth="1"/>
    <col min="15501" max="15501" width="11.140625" style="97" customWidth="1"/>
    <col min="15502" max="15502" width="13" style="97" customWidth="1"/>
    <col min="15503" max="15503" width="13.140625" style="97" customWidth="1"/>
    <col min="15504" max="15504" width="10.140625" style="97" customWidth="1"/>
    <col min="15505" max="15505" width="11.140625" style="97" customWidth="1"/>
    <col min="15506" max="15506" width="9.5703125" style="97" customWidth="1"/>
    <col min="15507" max="15507" width="11.140625" style="97" customWidth="1"/>
    <col min="15508" max="15508" width="9.28515625" style="97" customWidth="1"/>
    <col min="15509" max="15509" width="11.140625" style="97" customWidth="1"/>
    <col min="15510" max="15513" width="0" style="97" hidden="1" customWidth="1"/>
    <col min="15514" max="15532" width="11.140625" style="97" customWidth="1"/>
    <col min="15533" max="15533" width="13.28515625" style="97" customWidth="1"/>
    <col min="15534" max="15534" width="16.28515625" style="97" customWidth="1"/>
    <col min="15535" max="15535" width="13.85546875" style="97" customWidth="1"/>
    <col min="15536" max="15536" width="14.140625" style="97" customWidth="1"/>
    <col min="15537" max="15537" width="12.28515625" style="97" customWidth="1"/>
    <col min="15538" max="15574" width="9.140625" style="97" customWidth="1"/>
    <col min="15575" max="15752" width="9.140625" style="97"/>
    <col min="15753" max="15753" width="3" style="97" customWidth="1"/>
    <col min="15754" max="15754" width="31.42578125" style="97" customWidth="1"/>
    <col min="15755" max="15755" width="12.140625" style="97" customWidth="1"/>
    <col min="15756" max="15756" width="14.28515625" style="97" customWidth="1"/>
    <col min="15757" max="15757" width="11.140625" style="97" customWidth="1"/>
    <col min="15758" max="15758" width="13" style="97" customWidth="1"/>
    <col min="15759" max="15759" width="13.140625" style="97" customWidth="1"/>
    <col min="15760" max="15760" width="10.140625" style="97" customWidth="1"/>
    <col min="15761" max="15761" width="11.140625" style="97" customWidth="1"/>
    <col min="15762" max="15762" width="9.5703125" style="97" customWidth="1"/>
    <col min="15763" max="15763" width="11.140625" style="97" customWidth="1"/>
    <col min="15764" max="15764" width="9.28515625" style="97" customWidth="1"/>
    <col min="15765" max="15765" width="11.140625" style="97" customWidth="1"/>
    <col min="15766" max="15769" width="0" style="97" hidden="1" customWidth="1"/>
    <col min="15770" max="15788" width="11.140625" style="97" customWidth="1"/>
    <col min="15789" max="15789" width="13.28515625" style="97" customWidth="1"/>
    <col min="15790" max="15790" width="16.28515625" style="97" customWidth="1"/>
    <col min="15791" max="15791" width="13.85546875" style="97" customWidth="1"/>
    <col min="15792" max="15792" width="14.140625" style="97" customWidth="1"/>
    <col min="15793" max="15793" width="12.28515625" style="97" customWidth="1"/>
    <col min="15794" max="15830" width="9.140625" style="97" customWidth="1"/>
    <col min="15831" max="16008" width="9.140625" style="97"/>
    <col min="16009" max="16009" width="3" style="97" customWidth="1"/>
    <col min="16010" max="16010" width="31.42578125" style="97" customWidth="1"/>
    <col min="16011" max="16011" width="12.140625" style="97" customWidth="1"/>
    <col min="16012" max="16012" width="14.28515625" style="97" customWidth="1"/>
    <col min="16013" max="16013" width="11.140625" style="97" customWidth="1"/>
    <col min="16014" max="16014" width="13" style="97" customWidth="1"/>
    <col min="16015" max="16015" width="13.140625" style="97" customWidth="1"/>
    <col min="16016" max="16016" width="10.140625" style="97" customWidth="1"/>
    <col min="16017" max="16017" width="11.140625" style="97" customWidth="1"/>
    <col min="16018" max="16018" width="9.5703125" style="97" customWidth="1"/>
    <col min="16019" max="16019" width="11.140625" style="97" customWidth="1"/>
    <col min="16020" max="16020" width="9.28515625" style="97" customWidth="1"/>
    <col min="16021" max="16021" width="11.140625" style="97" customWidth="1"/>
    <col min="16022" max="16025" width="0" style="97" hidden="1" customWidth="1"/>
    <col min="16026" max="16044" width="11.140625" style="97" customWidth="1"/>
    <col min="16045" max="16045" width="13.28515625" style="97" customWidth="1"/>
    <col min="16046" max="16046" width="16.28515625" style="97" customWidth="1"/>
    <col min="16047" max="16047" width="13.85546875" style="97" customWidth="1"/>
    <col min="16048" max="16048" width="14.140625" style="97" customWidth="1"/>
    <col min="16049" max="16049" width="12.28515625" style="97" customWidth="1"/>
    <col min="16050" max="16086" width="9.140625" style="97" customWidth="1"/>
    <col min="16087" max="16384" width="9.140625" style="97"/>
  </cols>
  <sheetData>
    <row r="1" spans="1:58">
      <c r="A1" s="226"/>
      <c r="B1" s="920" t="s">
        <v>144</v>
      </c>
      <c r="C1" s="920"/>
      <c r="D1" s="920"/>
      <c r="E1" s="95"/>
      <c r="M1" s="95"/>
      <c r="N1" s="95"/>
      <c r="O1" s="95"/>
      <c r="P1" s="95"/>
      <c r="Q1" s="95"/>
      <c r="R1" s="95"/>
      <c r="S1" s="95"/>
      <c r="T1" s="95"/>
      <c r="U1" s="95"/>
      <c r="V1" s="98"/>
      <c r="W1" s="98"/>
      <c r="X1" s="98"/>
      <c r="Y1" s="95"/>
      <c r="Z1" s="95"/>
      <c r="AA1" s="95"/>
      <c r="AB1" s="95"/>
      <c r="AC1" s="95"/>
      <c r="AD1" s="183"/>
      <c r="AE1" s="99"/>
      <c r="AF1" s="99"/>
      <c r="AG1" s="99"/>
      <c r="AH1" s="99"/>
      <c r="AI1" s="99"/>
      <c r="AJ1" s="100"/>
      <c r="BA1" s="102"/>
      <c r="BB1" s="102"/>
      <c r="BC1" s="102"/>
    </row>
    <row r="2" spans="1:58" ht="15.75" customHeight="1">
      <c r="A2" s="103"/>
      <c r="B2" s="921" t="s">
        <v>286</v>
      </c>
      <c r="C2" s="921"/>
      <c r="D2" s="921"/>
      <c r="E2" s="95"/>
      <c r="M2" s="95"/>
      <c r="N2" s="95"/>
      <c r="O2" s="95"/>
      <c r="P2" s="95"/>
      <c r="Q2" s="95"/>
      <c r="R2" s="95"/>
      <c r="S2" s="95"/>
      <c r="T2" s="95"/>
      <c r="U2" s="95"/>
      <c r="V2" s="98"/>
      <c r="W2" s="98"/>
      <c r="X2" s="98"/>
      <c r="Y2" s="95"/>
      <c r="Z2" s="95"/>
      <c r="AA2" s="95"/>
      <c r="AB2" s="95"/>
      <c r="AC2" s="104"/>
      <c r="AD2" s="184"/>
      <c r="AE2" s="105"/>
      <c r="AF2" s="105"/>
      <c r="AG2" s="105"/>
      <c r="AH2" s="105"/>
      <c r="AI2" s="105"/>
      <c r="AJ2" s="922" t="s">
        <v>209</v>
      </c>
      <c r="AK2" s="923"/>
      <c r="AL2" s="923"/>
      <c r="AM2" s="568"/>
      <c r="AN2" s="568"/>
      <c r="AO2" s="568"/>
      <c r="AP2" s="568"/>
      <c r="AQ2" s="568"/>
      <c r="AR2" s="568"/>
      <c r="AS2" s="568"/>
      <c r="AT2" s="568"/>
      <c r="AU2" s="568"/>
      <c r="AV2" s="568"/>
      <c r="AW2" s="568"/>
      <c r="AX2" s="568"/>
      <c r="AY2" s="568"/>
      <c r="AZ2" s="568"/>
      <c r="BA2" s="106"/>
      <c r="BB2" s="106"/>
      <c r="BC2" s="102"/>
    </row>
    <row r="3" spans="1:58">
      <c r="A3" s="103"/>
      <c r="B3" s="924" t="s">
        <v>473</v>
      </c>
      <c r="C3" s="924"/>
      <c r="D3" s="924"/>
      <c r="E3" s="95"/>
      <c r="M3" s="95"/>
      <c r="N3" s="95"/>
      <c r="O3" s="95"/>
      <c r="P3" s="95"/>
      <c r="Q3" s="95"/>
      <c r="R3" s="95"/>
      <c r="S3" s="95"/>
      <c r="T3" s="95"/>
      <c r="U3" s="95"/>
      <c r="V3" s="98"/>
      <c r="W3" s="98"/>
      <c r="X3" s="98"/>
      <c r="Y3" s="95"/>
      <c r="Z3" s="95"/>
      <c r="AA3" s="95"/>
      <c r="AB3" s="95"/>
      <c r="AC3" s="104"/>
      <c r="AD3" s="184"/>
      <c r="AE3" s="105"/>
      <c r="AF3" s="105"/>
      <c r="AG3" s="105"/>
      <c r="AH3" s="105"/>
      <c r="AI3" s="105"/>
      <c r="AJ3" s="925" t="s">
        <v>210</v>
      </c>
      <c r="AK3" s="925"/>
      <c r="AL3" s="925"/>
      <c r="AM3" s="569"/>
      <c r="AN3" s="569"/>
      <c r="AO3" s="569"/>
      <c r="AP3" s="569"/>
      <c r="AQ3" s="569"/>
      <c r="AR3" s="569"/>
      <c r="AS3" s="569"/>
      <c r="AT3" s="569"/>
      <c r="AU3" s="569"/>
      <c r="AV3" s="569"/>
      <c r="AW3" s="569"/>
      <c r="AX3" s="569"/>
      <c r="AY3" s="569"/>
      <c r="AZ3" s="569"/>
      <c r="BA3" s="107"/>
      <c r="BB3" s="107"/>
      <c r="BC3" s="102"/>
    </row>
    <row r="4" spans="1:58" ht="15.75" customHeight="1">
      <c r="A4" s="103"/>
      <c r="B4" s="926"/>
      <c r="C4" s="926"/>
      <c r="D4" s="927" t="s">
        <v>417</v>
      </c>
      <c r="E4" s="927"/>
      <c r="M4" s="95"/>
      <c r="N4" s="95"/>
      <c r="O4" s="95"/>
      <c r="P4" s="95"/>
      <c r="Q4" s="95"/>
      <c r="R4" s="95"/>
      <c r="S4" s="95"/>
      <c r="T4" s="95"/>
      <c r="U4" s="95"/>
      <c r="V4" s="98"/>
      <c r="W4" s="98"/>
      <c r="X4" s="98"/>
      <c r="Y4" s="95"/>
      <c r="Z4" s="95"/>
      <c r="AA4" s="95"/>
      <c r="AB4" s="95"/>
      <c r="AC4" s="104"/>
      <c r="AD4" s="184"/>
      <c r="AE4" s="105"/>
      <c r="AF4" s="105"/>
      <c r="AG4" s="105"/>
      <c r="AH4" s="105"/>
      <c r="AI4" s="105"/>
      <c r="AJ4" s="923" t="s">
        <v>287</v>
      </c>
      <c r="AK4" s="923"/>
      <c r="AL4" s="923"/>
      <c r="AM4" s="568"/>
      <c r="AN4" s="568"/>
      <c r="AO4" s="568"/>
      <c r="AP4" s="568"/>
      <c r="AQ4" s="568"/>
      <c r="AR4" s="568"/>
      <c r="AS4" s="568"/>
      <c r="AT4" s="568"/>
      <c r="AU4" s="568"/>
      <c r="AV4" s="568"/>
      <c r="AW4" s="568"/>
      <c r="AX4" s="568"/>
      <c r="AY4" s="568"/>
      <c r="AZ4" s="568"/>
      <c r="BA4" s="106"/>
      <c r="BB4" s="106"/>
      <c r="BC4" s="102"/>
    </row>
    <row r="5" spans="1:58" ht="15" customHeight="1">
      <c r="A5" s="103"/>
      <c r="B5" s="927" t="s">
        <v>482</v>
      </c>
      <c r="C5" s="927"/>
      <c r="D5" s="927"/>
      <c r="E5" s="95"/>
      <c r="M5" s="95"/>
      <c r="N5" s="95"/>
      <c r="O5" s="95"/>
      <c r="P5" s="95"/>
      <c r="Q5" s="95"/>
      <c r="R5" s="95"/>
      <c r="S5" s="95"/>
      <c r="T5" s="95"/>
      <c r="U5" s="95"/>
      <c r="V5" s="98"/>
      <c r="W5" s="98"/>
      <c r="X5" s="98"/>
      <c r="Y5" s="95"/>
      <c r="Z5" s="95"/>
      <c r="AA5" s="95"/>
      <c r="AB5" s="95"/>
      <c r="AC5" s="95"/>
      <c r="AD5" s="185"/>
      <c r="AE5" s="108"/>
      <c r="AF5" s="99"/>
      <c r="AG5" s="99"/>
      <c r="AH5" s="99"/>
      <c r="AI5" s="99"/>
      <c r="AJ5" s="100"/>
      <c r="BA5" s="102"/>
      <c r="BB5" s="102"/>
      <c r="BC5" s="102"/>
    </row>
    <row r="6" spans="1:58" ht="15" customHeight="1">
      <c r="A6" s="566"/>
      <c r="B6" s="566"/>
      <c r="C6" s="566"/>
      <c r="D6" s="95"/>
      <c r="I6" s="203"/>
      <c r="J6" s="203"/>
      <c r="K6" s="203"/>
      <c r="L6" s="95"/>
      <c r="M6" s="95"/>
      <c r="N6" s="95"/>
      <c r="O6" s="95"/>
      <c r="P6" s="95"/>
      <c r="Q6" s="95"/>
      <c r="R6" s="95"/>
      <c r="S6" s="95"/>
      <c r="T6" s="95"/>
      <c r="U6" s="95"/>
      <c r="V6" s="98"/>
      <c r="W6" s="98"/>
      <c r="X6" s="98"/>
      <c r="Y6" s="95"/>
      <c r="Z6" s="95"/>
      <c r="AA6" s="95"/>
      <c r="AB6" s="95"/>
      <c r="AC6" s="95"/>
      <c r="AD6" s="185"/>
      <c r="AE6" s="108"/>
      <c r="AF6" s="99"/>
      <c r="AG6" s="99"/>
      <c r="AH6" s="99"/>
      <c r="AI6" s="99"/>
      <c r="AJ6" s="100"/>
      <c r="BA6" s="102"/>
      <c r="BB6" s="102"/>
      <c r="BC6" s="102"/>
    </row>
    <row r="7" spans="1:58" ht="15" customHeight="1">
      <c r="A7" s="566"/>
      <c r="B7" s="566"/>
      <c r="C7" s="566"/>
      <c r="D7" s="95"/>
      <c r="I7" s="203"/>
      <c r="J7" s="203"/>
      <c r="K7" s="203"/>
      <c r="L7" s="95"/>
      <c r="M7" s="95"/>
      <c r="N7" s="95"/>
      <c r="O7" s="95"/>
      <c r="P7" s="95"/>
      <c r="Q7" s="95"/>
      <c r="R7" s="95"/>
      <c r="S7" s="95"/>
      <c r="T7" s="95"/>
      <c r="U7" s="95"/>
      <c r="V7" s="98"/>
      <c r="W7" s="98"/>
      <c r="X7" s="98"/>
      <c r="Y7" s="95"/>
      <c r="Z7" s="95"/>
      <c r="AA7" s="95"/>
      <c r="AB7" s="95"/>
      <c r="AC7" s="95"/>
      <c r="AD7" s="185"/>
      <c r="AE7" s="108"/>
      <c r="AF7" s="99"/>
      <c r="AG7" s="99"/>
      <c r="AH7" s="99"/>
      <c r="AI7" s="99"/>
      <c r="AJ7" s="100"/>
      <c r="BA7" s="102"/>
      <c r="BB7" s="102"/>
      <c r="BC7" s="102"/>
    </row>
    <row r="8" spans="1:58" ht="35.25" customHeight="1">
      <c r="A8" s="928" t="s">
        <v>483</v>
      </c>
      <c r="B8" s="928"/>
      <c r="C8" s="928"/>
      <c r="D8" s="928"/>
      <c r="E8" s="928"/>
      <c r="F8" s="928"/>
      <c r="G8" s="928"/>
      <c r="H8" s="928"/>
      <c r="I8" s="928"/>
      <c r="J8" s="928"/>
      <c r="K8" s="928"/>
      <c r="L8" s="95"/>
      <c r="M8" s="95"/>
      <c r="N8" s="95"/>
      <c r="O8" s="95"/>
      <c r="P8" s="95"/>
      <c r="Q8" s="95"/>
      <c r="R8" s="95"/>
      <c r="S8" s="95"/>
      <c r="T8" s="95"/>
      <c r="U8" s="95"/>
      <c r="V8" s="98"/>
      <c r="W8" s="98"/>
      <c r="X8" s="98"/>
      <c r="Y8" s="95"/>
      <c r="Z8" s="95"/>
      <c r="AA8" s="95"/>
      <c r="AB8" s="95"/>
      <c r="AC8" s="95"/>
      <c r="AD8" s="185"/>
      <c r="AE8" s="108"/>
      <c r="AF8" s="99"/>
      <c r="AG8" s="99"/>
      <c r="AH8" s="99"/>
      <c r="AI8" s="99"/>
      <c r="AJ8" s="100"/>
      <c r="BA8" s="102"/>
      <c r="BB8" s="102"/>
      <c r="BC8" s="102"/>
    </row>
    <row r="9" spans="1:58">
      <c r="A9" s="570"/>
      <c r="B9" s="570"/>
      <c r="C9" s="570"/>
      <c r="D9" s="570"/>
      <c r="E9" s="570"/>
      <c r="F9" s="570"/>
      <c r="G9" s="570"/>
      <c r="H9" s="570"/>
      <c r="I9" s="570"/>
      <c r="J9" s="570"/>
      <c r="K9" s="570"/>
      <c r="L9" s="95"/>
      <c r="M9" s="95"/>
      <c r="N9" s="95"/>
      <c r="O9" s="95"/>
      <c r="P9" s="95"/>
      <c r="Q9" s="95"/>
      <c r="R9" s="95"/>
      <c r="S9" s="95"/>
      <c r="T9" s="95"/>
      <c r="U9" s="95"/>
      <c r="V9" s="98"/>
      <c r="W9" s="98"/>
      <c r="X9" s="98"/>
      <c r="Y9" s="95"/>
      <c r="Z9" s="95"/>
      <c r="AA9" s="95"/>
      <c r="AB9" s="95"/>
      <c r="AC9" s="95"/>
      <c r="AD9" s="185"/>
      <c r="AE9" s="108"/>
      <c r="AF9" s="99"/>
      <c r="AG9" s="99"/>
      <c r="AH9" s="99"/>
      <c r="AI9" s="99"/>
      <c r="AJ9" s="100"/>
      <c r="BA9" s="102"/>
      <c r="BB9" s="102"/>
      <c r="BC9" s="102"/>
    </row>
    <row r="10" spans="1:58" ht="35.25" customHeight="1">
      <c r="A10" s="929" t="s">
        <v>484</v>
      </c>
      <c r="B10" s="930"/>
      <c r="C10" s="930"/>
      <c r="D10" s="930"/>
      <c r="E10" s="930"/>
      <c r="F10" s="930"/>
      <c r="G10" s="930"/>
      <c r="H10" s="930"/>
      <c r="I10" s="930"/>
      <c r="J10" s="930"/>
      <c r="K10" s="930"/>
      <c r="L10" s="930"/>
      <c r="M10" s="931" t="s">
        <v>211</v>
      </c>
      <c r="N10" s="931"/>
      <c r="O10" s="109"/>
      <c r="P10" s="109"/>
      <c r="Q10" s="109"/>
      <c r="R10" s="109"/>
      <c r="S10" s="109"/>
      <c r="T10" s="109"/>
      <c r="U10" s="109"/>
      <c r="V10" s="110"/>
      <c r="W10" s="110"/>
      <c r="X10" s="110"/>
      <c r="Y10" s="111"/>
      <c r="Z10" s="111"/>
      <c r="AA10" s="111"/>
      <c r="AB10" s="111"/>
      <c r="AC10" s="112"/>
      <c r="AD10" s="186"/>
      <c r="AE10" s="113"/>
      <c r="AF10" s="109"/>
      <c r="AG10" s="109"/>
      <c r="AH10" s="109"/>
      <c r="AI10" s="109"/>
      <c r="AJ10" s="100"/>
      <c r="BA10" s="102"/>
      <c r="BB10" s="102"/>
      <c r="BC10" s="102"/>
    </row>
    <row r="11" spans="1:58">
      <c r="A11" s="932" t="s">
        <v>212</v>
      </c>
      <c r="B11" s="932"/>
      <c r="C11" s="932"/>
      <c r="D11" s="932"/>
      <c r="E11" s="932"/>
      <c r="F11" s="932"/>
      <c r="G11" s="932"/>
      <c r="H11" s="932"/>
      <c r="I11" s="932"/>
      <c r="J11" s="932"/>
      <c r="K11" s="932"/>
      <c r="L11" s="932"/>
      <c r="M11" s="114"/>
      <c r="N11" s="114"/>
      <c r="O11" s="115"/>
      <c r="P11" s="115"/>
      <c r="Q11" s="115"/>
      <c r="R11" s="115"/>
      <c r="S11" s="115"/>
      <c r="T11" s="115"/>
      <c r="U11" s="115"/>
      <c r="V11" s="565"/>
      <c r="W11" s="565"/>
      <c r="X11" s="565"/>
      <c r="Y11" s="565"/>
      <c r="Z11" s="565"/>
      <c r="AA11" s="565"/>
      <c r="AB11" s="565"/>
      <c r="AC11" s="115"/>
      <c r="AD11" s="187"/>
      <c r="AE11" s="116"/>
      <c r="AF11" s="116"/>
      <c r="AG11" s="116"/>
      <c r="AH11" s="116"/>
      <c r="AI11" s="116"/>
      <c r="AJ11" s="100"/>
      <c r="BA11" s="102"/>
      <c r="BB11" s="102"/>
      <c r="BC11" s="102"/>
    </row>
    <row r="12" spans="1:58" ht="23.25" customHeight="1">
      <c r="A12" s="95"/>
      <c r="B12" s="95"/>
      <c r="C12" s="95"/>
      <c r="D12" s="95"/>
      <c r="E12" s="571"/>
      <c r="F12" s="95"/>
      <c r="G12" s="95"/>
      <c r="H12" s="95"/>
      <c r="I12" s="95"/>
      <c r="J12" s="919"/>
      <c r="K12" s="919"/>
      <c r="L12" s="919"/>
      <c r="M12" s="919"/>
      <c r="N12" s="919"/>
      <c r="O12" s="919"/>
      <c r="P12" s="919"/>
      <c r="Q12" s="919"/>
      <c r="R12" s="919"/>
      <c r="S12" s="919"/>
      <c r="T12" s="919"/>
      <c r="U12" s="919"/>
      <c r="V12" s="919"/>
      <c r="W12" s="919"/>
      <c r="X12" s="919"/>
      <c r="Y12" s="919"/>
      <c r="Z12" s="919"/>
      <c r="AA12" s="919"/>
      <c r="AB12" s="119"/>
      <c r="AC12" s="119"/>
      <c r="AD12" s="189"/>
      <c r="AE12" s="119"/>
      <c r="AF12" s="119"/>
      <c r="AG12" s="120"/>
      <c r="AH12" s="120"/>
      <c r="AI12" s="120"/>
      <c r="AJ12" s="100"/>
      <c r="BA12" s="102"/>
      <c r="BB12" s="102"/>
      <c r="BC12" s="102"/>
    </row>
    <row r="13" spans="1:58">
      <c r="A13" s="95"/>
      <c r="B13" s="95"/>
      <c r="C13" s="95"/>
      <c r="D13" s="121"/>
      <c r="E13" s="122"/>
      <c r="F13" s="123"/>
      <c r="G13" s="99"/>
      <c r="H13" s="95"/>
      <c r="I13" s="95"/>
      <c r="J13" s="95"/>
      <c r="K13" s="95"/>
      <c r="L13" s="95"/>
      <c r="M13" s="95"/>
      <c r="N13" s="95"/>
      <c r="O13" s="95"/>
      <c r="P13" s="95"/>
      <c r="Q13" s="95"/>
      <c r="R13" s="935"/>
      <c r="S13" s="935"/>
      <c r="T13" s="124"/>
      <c r="U13" s="125"/>
      <c r="V13" s="567"/>
      <c r="Y13" s="120"/>
      <c r="Z13" s="120"/>
      <c r="AA13" s="120"/>
      <c r="AB13" s="120"/>
      <c r="AC13" s="126"/>
      <c r="AD13" s="190"/>
      <c r="AE13" s="127"/>
      <c r="AJ13" s="100"/>
      <c r="AO13" s="199"/>
      <c r="BA13" s="102"/>
      <c r="BB13" s="102"/>
      <c r="BC13" s="102"/>
    </row>
    <row r="14" spans="1:58" ht="39" customHeight="1">
      <c r="A14" s="936" t="s">
        <v>213</v>
      </c>
      <c r="B14" s="936" t="s">
        <v>214</v>
      </c>
      <c r="C14" s="936"/>
      <c r="D14" s="936"/>
      <c r="E14" s="936" t="s">
        <v>118</v>
      </c>
      <c r="F14" s="933" t="s">
        <v>215</v>
      </c>
      <c r="G14" s="933" t="s">
        <v>216</v>
      </c>
      <c r="H14" s="938" t="s">
        <v>217</v>
      </c>
      <c r="I14" s="939"/>
      <c r="J14" s="939"/>
      <c r="K14" s="939"/>
      <c r="L14" s="939"/>
      <c r="M14" s="939"/>
      <c r="N14" s="939"/>
      <c r="O14" s="939"/>
      <c r="P14" s="939"/>
      <c r="Q14" s="939"/>
      <c r="R14" s="940"/>
      <c r="S14" s="933" t="s">
        <v>218</v>
      </c>
      <c r="T14" s="967" t="s">
        <v>193</v>
      </c>
      <c r="U14" s="968"/>
      <c r="V14" s="941" t="s">
        <v>219</v>
      </c>
      <c r="W14" s="971"/>
      <c r="X14" s="971"/>
      <c r="Y14" s="933" t="s">
        <v>220</v>
      </c>
      <c r="Z14" s="933" t="s">
        <v>221</v>
      </c>
      <c r="AA14" s="967" t="s">
        <v>222</v>
      </c>
      <c r="AB14" s="968"/>
      <c r="AC14" s="944" t="s">
        <v>223</v>
      </c>
      <c r="AD14" s="933" t="s">
        <v>279</v>
      </c>
      <c r="AE14" s="944" t="s">
        <v>224</v>
      </c>
      <c r="AF14" s="944" t="s">
        <v>225</v>
      </c>
      <c r="AG14" s="944" t="s">
        <v>226</v>
      </c>
      <c r="AH14" s="944" t="s">
        <v>227</v>
      </c>
      <c r="AI14" s="964" t="s">
        <v>265</v>
      </c>
      <c r="AJ14" s="944" t="s">
        <v>228</v>
      </c>
      <c r="AK14" s="933" t="s">
        <v>291</v>
      </c>
      <c r="AL14" s="947" t="s">
        <v>230</v>
      </c>
      <c r="AM14" s="933" t="s">
        <v>253</v>
      </c>
      <c r="AN14" s="933" t="s">
        <v>290</v>
      </c>
      <c r="AO14" s="948" t="s">
        <v>281</v>
      </c>
      <c r="AP14" s="195"/>
      <c r="AQ14" s="167"/>
      <c r="AR14" s="167"/>
      <c r="AS14" s="167"/>
      <c r="AT14" s="167"/>
      <c r="AU14" s="167"/>
      <c r="AV14" s="167"/>
      <c r="AW14" s="167"/>
      <c r="AX14" s="167"/>
      <c r="AY14" s="167"/>
      <c r="AZ14" s="167"/>
      <c r="BA14" s="958" t="s">
        <v>231</v>
      </c>
      <c r="BB14" s="959"/>
      <c r="BC14" s="960"/>
      <c r="BD14" s="943" t="s">
        <v>230</v>
      </c>
    </row>
    <row r="15" spans="1:58" s="128" customFormat="1" ht="94.5" customHeight="1">
      <c r="A15" s="936"/>
      <c r="B15" s="936" t="s">
        <v>232</v>
      </c>
      <c r="C15" s="936" t="s">
        <v>4</v>
      </c>
      <c r="D15" s="936" t="s">
        <v>5</v>
      </c>
      <c r="E15" s="936"/>
      <c r="F15" s="937"/>
      <c r="G15" s="937"/>
      <c r="H15" s="933" t="s">
        <v>233</v>
      </c>
      <c r="I15" s="564" t="s">
        <v>234</v>
      </c>
      <c r="J15" s="938" t="s">
        <v>201</v>
      </c>
      <c r="K15" s="940"/>
      <c r="L15" s="941" t="s">
        <v>202</v>
      </c>
      <c r="M15" s="942"/>
      <c r="N15" s="944" t="s">
        <v>235</v>
      </c>
      <c r="O15" s="933" t="s">
        <v>233</v>
      </c>
      <c r="P15" s="933" t="s">
        <v>233</v>
      </c>
      <c r="Q15" s="941" t="s">
        <v>282</v>
      </c>
      <c r="R15" s="942"/>
      <c r="S15" s="937"/>
      <c r="T15" s="969"/>
      <c r="U15" s="970"/>
      <c r="V15" s="562" t="s">
        <v>20</v>
      </c>
      <c r="W15" s="562" t="s">
        <v>22</v>
      </c>
      <c r="X15" s="562" t="s">
        <v>26</v>
      </c>
      <c r="Y15" s="937"/>
      <c r="Z15" s="937"/>
      <c r="AA15" s="933" t="s">
        <v>236</v>
      </c>
      <c r="AB15" s="933" t="s">
        <v>68</v>
      </c>
      <c r="AC15" s="946"/>
      <c r="AD15" s="937"/>
      <c r="AE15" s="946"/>
      <c r="AF15" s="946"/>
      <c r="AG15" s="946"/>
      <c r="AH15" s="946"/>
      <c r="AI15" s="965"/>
      <c r="AJ15" s="946"/>
      <c r="AK15" s="937"/>
      <c r="AL15" s="947"/>
      <c r="AM15" s="937"/>
      <c r="AN15" s="937"/>
      <c r="AO15" s="949"/>
      <c r="AP15" s="196"/>
      <c r="AQ15" s="168"/>
      <c r="AR15" s="168"/>
      <c r="AS15" s="168"/>
      <c r="AT15" s="168"/>
      <c r="AU15" s="168"/>
      <c r="AV15" s="168"/>
      <c r="AW15" s="168"/>
      <c r="AX15" s="168"/>
      <c r="AY15" s="168"/>
      <c r="AZ15" s="168"/>
      <c r="BA15" s="961"/>
      <c r="BB15" s="962"/>
      <c r="BC15" s="963"/>
      <c r="BD15" s="943"/>
      <c r="BF15" s="471"/>
    </row>
    <row r="16" spans="1:58" s="128" customFormat="1" ht="60" customHeight="1">
      <c r="A16" s="936"/>
      <c r="B16" s="936"/>
      <c r="C16" s="936"/>
      <c r="D16" s="936"/>
      <c r="E16" s="936"/>
      <c r="F16" s="934"/>
      <c r="G16" s="934"/>
      <c r="H16" s="934"/>
      <c r="I16" s="433">
        <v>0.25</v>
      </c>
      <c r="J16" s="562" t="s">
        <v>11</v>
      </c>
      <c r="K16" s="562" t="s">
        <v>175</v>
      </c>
      <c r="L16" s="562" t="s">
        <v>11</v>
      </c>
      <c r="M16" s="562" t="s">
        <v>175</v>
      </c>
      <c r="N16" s="945"/>
      <c r="O16" s="934"/>
      <c r="P16" s="934"/>
      <c r="Q16" s="562" t="s">
        <v>11</v>
      </c>
      <c r="R16" s="433" t="s">
        <v>175</v>
      </c>
      <c r="S16" s="934"/>
      <c r="T16" s="7" t="s">
        <v>11</v>
      </c>
      <c r="U16" s="7" t="s">
        <v>12</v>
      </c>
      <c r="V16" s="433">
        <v>0.05</v>
      </c>
      <c r="W16" s="433">
        <v>0.15</v>
      </c>
      <c r="X16" s="433">
        <v>0.25</v>
      </c>
      <c r="Y16" s="934"/>
      <c r="Z16" s="934"/>
      <c r="AA16" s="934"/>
      <c r="AB16" s="934"/>
      <c r="AC16" s="945"/>
      <c r="AD16" s="934"/>
      <c r="AE16" s="945"/>
      <c r="AF16" s="945"/>
      <c r="AG16" s="945"/>
      <c r="AH16" s="945"/>
      <c r="AI16" s="966"/>
      <c r="AJ16" s="945"/>
      <c r="AK16" s="934"/>
      <c r="AL16" s="947"/>
      <c r="AM16" s="934"/>
      <c r="AN16" s="934"/>
      <c r="AO16" s="949"/>
      <c r="AP16" s="197"/>
      <c r="AQ16" s="169"/>
      <c r="AR16" s="169"/>
      <c r="AS16" s="169"/>
      <c r="AT16" s="169"/>
      <c r="AU16" s="169"/>
      <c r="AV16" s="169"/>
      <c r="AW16" s="169"/>
      <c r="AX16" s="169"/>
      <c r="AY16" s="169"/>
      <c r="AZ16" s="169"/>
      <c r="BA16" s="129" t="s">
        <v>237</v>
      </c>
      <c r="BB16" s="129" t="s">
        <v>238</v>
      </c>
      <c r="BC16" s="129" t="s">
        <v>239</v>
      </c>
      <c r="BD16" s="943"/>
      <c r="BF16" s="471"/>
    </row>
    <row r="17" spans="1:58" s="131" customFormat="1" ht="15">
      <c r="A17" s="436" t="s">
        <v>240</v>
      </c>
      <c r="B17" s="437" t="s">
        <v>241</v>
      </c>
      <c r="C17" s="437" t="s">
        <v>242</v>
      </c>
      <c r="D17" s="437" t="s">
        <v>243</v>
      </c>
      <c r="E17" s="436">
        <v>1</v>
      </c>
      <c r="F17" s="436">
        <v>2</v>
      </c>
      <c r="G17" s="436">
        <v>3</v>
      </c>
      <c r="H17" s="436">
        <v>4</v>
      </c>
      <c r="I17" s="436">
        <v>5</v>
      </c>
      <c r="J17" s="436">
        <v>6</v>
      </c>
      <c r="K17" s="436">
        <v>7</v>
      </c>
      <c r="L17" s="436">
        <v>8</v>
      </c>
      <c r="M17" s="436">
        <v>9</v>
      </c>
      <c r="N17" s="436">
        <v>10</v>
      </c>
      <c r="O17" s="436">
        <v>11</v>
      </c>
      <c r="P17" s="436">
        <v>12</v>
      </c>
      <c r="Q17" s="436">
        <v>15</v>
      </c>
      <c r="R17" s="436">
        <v>16</v>
      </c>
      <c r="S17" s="436">
        <v>17</v>
      </c>
      <c r="T17" s="436"/>
      <c r="U17" s="436"/>
      <c r="V17" s="436">
        <v>18</v>
      </c>
      <c r="W17" s="436">
        <v>19</v>
      </c>
      <c r="X17" s="436">
        <v>20</v>
      </c>
      <c r="Y17" s="436">
        <v>21</v>
      </c>
      <c r="Z17" s="436">
        <v>22</v>
      </c>
      <c r="AA17" s="436">
        <v>23</v>
      </c>
      <c r="AB17" s="436">
        <v>24</v>
      </c>
      <c r="AC17" s="436">
        <v>25</v>
      </c>
      <c r="AD17" s="438">
        <v>26</v>
      </c>
      <c r="AE17" s="436">
        <v>27</v>
      </c>
      <c r="AF17" s="436">
        <v>28</v>
      </c>
      <c r="AG17" s="436">
        <v>29</v>
      </c>
      <c r="AH17" s="436">
        <v>30</v>
      </c>
      <c r="AI17" s="436"/>
      <c r="AJ17" s="436">
        <v>31</v>
      </c>
      <c r="AK17" s="436">
        <v>32</v>
      </c>
      <c r="AL17" s="436">
        <v>33</v>
      </c>
      <c r="AM17" s="449">
        <v>36670</v>
      </c>
      <c r="AN17" s="439"/>
      <c r="AO17" s="950"/>
      <c r="AP17" s="198"/>
      <c r="AQ17" s="130"/>
      <c r="AR17" s="130"/>
      <c r="AS17" s="130"/>
      <c r="AT17" s="130"/>
      <c r="AU17" s="130"/>
      <c r="AV17" s="130"/>
      <c r="AW17" s="130"/>
      <c r="AX17" s="130"/>
      <c r="AY17" s="130"/>
      <c r="AZ17" s="130"/>
      <c r="BA17" s="130">
        <v>34</v>
      </c>
      <c r="BB17" s="130">
        <v>35</v>
      </c>
      <c r="BC17" s="130">
        <v>36</v>
      </c>
      <c r="BD17" s="130">
        <v>37</v>
      </c>
      <c r="BF17" s="472"/>
    </row>
    <row r="18" spans="1:58" s="621" customFormat="1" ht="28.5" customHeight="1">
      <c r="A18" s="951" t="s">
        <v>254</v>
      </c>
      <c r="B18" s="952"/>
      <c r="C18" s="952"/>
      <c r="D18" s="953"/>
      <c r="E18" s="615"/>
      <c r="F18" s="615"/>
      <c r="G18" s="615"/>
      <c r="H18" s="615"/>
      <c r="I18" s="615"/>
      <c r="J18" s="615"/>
      <c r="K18" s="615"/>
      <c r="L18" s="615"/>
      <c r="M18" s="615"/>
      <c r="N18" s="615"/>
      <c r="O18" s="615"/>
      <c r="P18" s="615"/>
      <c r="Q18" s="615"/>
      <c r="R18" s="616"/>
      <c r="S18" s="615"/>
      <c r="T18" s="616"/>
      <c r="U18" s="615"/>
      <c r="V18" s="615"/>
      <c r="W18" s="615"/>
      <c r="X18" s="615"/>
      <c r="Y18" s="615"/>
      <c r="Z18" s="615"/>
      <c r="AA18" s="615"/>
      <c r="AB18" s="615"/>
      <c r="AC18" s="615"/>
      <c r="AD18" s="617"/>
      <c r="AE18" s="615"/>
      <c r="AF18" s="615"/>
      <c r="AG18" s="615"/>
      <c r="AH18" s="615"/>
      <c r="AI18" s="615"/>
      <c r="AJ18" s="615"/>
      <c r="AK18" s="615"/>
      <c r="AL18" s="615"/>
      <c r="AM18" s="615"/>
      <c r="AN18" s="615"/>
      <c r="AO18" s="618"/>
      <c r="AP18" s="619"/>
      <c r="AQ18" s="619"/>
      <c r="AR18" s="619"/>
      <c r="AS18" s="619"/>
      <c r="AT18" s="619"/>
      <c r="AU18" s="619"/>
      <c r="AV18" s="619"/>
      <c r="AW18" s="619"/>
      <c r="AX18" s="619"/>
      <c r="AY18" s="619"/>
      <c r="AZ18" s="619"/>
      <c r="BA18" s="619"/>
      <c r="BB18" s="619"/>
      <c r="BC18" s="619"/>
      <c r="BD18" s="620"/>
      <c r="BF18" s="622"/>
    </row>
    <row r="19" spans="1:58" s="402" customFormat="1" ht="15.75" customHeight="1">
      <c r="A19" s="954" t="s">
        <v>188</v>
      </c>
      <c r="B19" s="954"/>
      <c r="C19" s="954"/>
      <c r="D19" s="954"/>
      <c r="E19" s="563">
        <f>SUM(E20:E21)</f>
        <v>2</v>
      </c>
      <c r="F19" s="446">
        <f t="shared" ref="F19:BD19" si="0">SUM(F20:F21)</f>
        <v>28342</v>
      </c>
      <c r="G19" s="563">
        <f>SUM(G20:G21)</f>
        <v>28342</v>
      </c>
      <c r="H19" s="563">
        <f t="shared" si="0"/>
        <v>0</v>
      </c>
      <c r="I19" s="563">
        <f>SUM(I20:I21)</f>
        <v>7085.5</v>
      </c>
      <c r="J19" s="563">
        <f t="shared" si="0"/>
        <v>0</v>
      </c>
      <c r="K19" s="563">
        <f t="shared" si="0"/>
        <v>0</v>
      </c>
      <c r="L19" s="563">
        <f t="shared" si="0"/>
        <v>0</v>
      </c>
      <c r="M19" s="563">
        <f t="shared" si="0"/>
        <v>0</v>
      </c>
      <c r="N19" s="563">
        <f t="shared" si="0"/>
        <v>0</v>
      </c>
      <c r="O19" s="563">
        <f t="shared" si="0"/>
        <v>0</v>
      </c>
      <c r="P19" s="563">
        <f t="shared" si="0"/>
        <v>0</v>
      </c>
      <c r="Q19" s="563">
        <f t="shared" si="0"/>
        <v>0.2</v>
      </c>
      <c r="R19" s="563">
        <f t="shared" si="0"/>
        <v>3334.4</v>
      </c>
      <c r="S19" s="563">
        <f>SUM(S20:S21)</f>
        <v>10420.1</v>
      </c>
      <c r="T19" s="563">
        <f t="shared" si="0"/>
        <v>0.2</v>
      </c>
      <c r="U19" s="563">
        <f t="shared" si="0"/>
        <v>2834.2</v>
      </c>
      <c r="V19" s="563">
        <f t="shared" si="0"/>
        <v>0</v>
      </c>
      <c r="W19" s="563">
        <f t="shared" si="0"/>
        <v>0</v>
      </c>
      <c r="X19" s="563">
        <f>SUM(X20:X21)</f>
        <v>7085.5</v>
      </c>
      <c r="Y19" s="563">
        <f>SUM(Y20:Y21)</f>
        <v>8752.7000000000007</v>
      </c>
      <c r="Z19" s="563">
        <f>SUM(Z20:Z21)</f>
        <v>47514.8</v>
      </c>
      <c r="AA19" s="563">
        <f t="shared" si="0"/>
        <v>28508.880000000001</v>
      </c>
      <c r="AB19" s="563">
        <f>SUM(AB20:AB21)</f>
        <v>38011.839999999997</v>
      </c>
      <c r="AC19" s="563">
        <f>SUM(AC20:AC21)</f>
        <v>114035.52</v>
      </c>
      <c r="AD19" s="563">
        <f>SUM(AD20:AD21)</f>
        <v>47000</v>
      </c>
      <c r="AE19" s="563">
        <f>SUM(AE20:AE21)</f>
        <v>161035.51999999999</v>
      </c>
      <c r="AF19" s="563">
        <f>SUM(AF20:AF21)</f>
        <v>1932426.24</v>
      </c>
      <c r="AG19" s="563">
        <f t="shared" si="0"/>
        <v>0</v>
      </c>
      <c r="AH19" s="563">
        <f t="shared" si="0"/>
        <v>1932426.24</v>
      </c>
      <c r="AI19" s="563">
        <f t="shared" si="0"/>
        <v>0</v>
      </c>
      <c r="AJ19" s="563">
        <f t="shared" si="0"/>
        <v>0</v>
      </c>
      <c r="AK19" s="563">
        <f>SUM(AK20:AK21)</f>
        <v>1932426.24</v>
      </c>
      <c r="AL19" s="563">
        <f t="shared" ref="AL19:AL24" si="1">AK19*30.2/100</f>
        <v>583592.72</v>
      </c>
      <c r="AM19" s="563">
        <v>0</v>
      </c>
      <c r="AN19" s="563">
        <v>0</v>
      </c>
      <c r="AO19" s="399"/>
      <c r="AP19" s="400"/>
      <c r="AQ19" s="398"/>
      <c r="AR19" s="398"/>
      <c r="AS19" s="398"/>
      <c r="AT19" s="398"/>
      <c r="AU19" s="398"/>
      <c r="AV19" s="398"/>
      <c r="AW19" s="398"/>
      <c r="AX19" s="398"/>
      <c r="AY19" s="398"/>
      <c r="AZ19" s="398"/>
      <c r="BA19" s="398">
        <f t="shared" si="0"/>
        <v>0</v>
      </c>
      <c r="BB19" s="398">
        <f t="shared" si="0"/>
        <v>0</v>
      </c>
      <c r="BC19" s="398">
        <f t="shared" si="0"/>
        <v>0</v>
      </c>
      <c r="BD19" s="401">
        <f t="shared" si="0"/>
        <v>0</v>
      </c>
      <c r="BF19" s="471"/>
    </row>
    <row r="20" spans="1:58" s="402" customFormat="1" ht="15">
      <c r="A20" s="440">
        <v>1</v>
      </c>
      <c r="B20" s="441" t="s">
        <v>180</v>
      </c>
      <c r="C20" s="434">
        <v>2</v>
      </c>
      <c r="D20" s="18" t="s">
        <v>62</v>
      </c>
      <c r="E20" s="434">
        <v>1</v>
      </c>
      <c r="F20" s="495">
        <v>16672</v>
      </c>
      <c r="G20" s="442">
        <f>E20*F20</f>
        <v>16672</v>
      </c>
      <c r="H20" s="442"/>
      <c r="I20" s="443">
        <f>G20*I16</f>
        <v>4168</v>
      </c>
      <c r="J20" s="444"/>
      <c r="K20" s="443">
        <f>G20*J20</f>
        <v>0</v>
      </c>
      <c r="L20" s="444"/>
      <c r="M20" s="443">
        <f>G20*L20</f>
        <v>0</v>
      </c>
      <c r="N20" s="443"/>
      <c r="O20" s="443"/>
      <c r="P20" s="443"/>
      <c r="Q20" s="697">
        <v>0.2</v>
      </c>
      <c r="R20" s="698">
        <f>F20*Q20</f>
        <v>3334.4</v>
      </c>
      <c r="S20" s="442">
        <f>H20+N20+R20+Q20+M20+K20+I20+O20+P20</f>
        <v>7502.6</v>
      </c>
      <c r="T20" s="444">
        <v>0.1</v>
      </c>
      <c r="U20" s="443">
        <f>G20*T20</f>
        <v>1667.2</v>
      </c>
      <c r="V20" s="443"/>
      <c r="W20" s="443"/>
      <c r="X20" s="443">
        <f>G20*X16</f>
        <v>4168</v>
      </c>
      <c r="Y20" s="442">
        <f>SUM(V20:X20)+U20</f>
        <v>5835.2</v>
      </c>
      <c r="Z20" s="442">
        <f>G20+S20+Y20</f>
        <v>30009.8</v>
      </c>
      <c r="AA20" s="443">
        <f>Z20*60%</f>
        <v>18005.88</v>
      </c>
      <c r="AB20" s="443">
        <f>Z20*80%</f>
        <v>24007.84</v>
      </c>
      <c r="AC20" s="443">
        <f>Z20+AA20+AB20</f>
        <v>72023.520000000004</v>
      </c>
      <c r="AD20" s="445">
        <v>30000</v>
      </c>
      <c r="AE20" s="442">
        <f>SUM(AC20:AD20)</f>
        <v>102023.52</v>
      </c>
      <c r="AF20" s="442">
        <f>AE20*12</f>
        <v>1224282.24</v>
      </c>
      <c r="AG20" s="442">
        <f>AE20*(7/100)*0</f>
        <v>0</v>
      </c>
      <c r="AH20" s="442">
        <f>SUM(AF20:AG20)</f>
        <v>1224282.24</v>
      </c>
      <c r="AI20" s="442">
        <v>0</v>
      </c>
      <c r="AJ20" s="442"/>
      <c r="AK20" s="442">
        <f>AF20+AJ20+AM20</f>
        <v>1224282.24</v>
      </c>
      <c r="AL20" s="442">
        <f t="shared" si="1"/>
        <v>369733.24</v>
      </c>
      <c r="AM20" s="442"/>
      <c r="AN20" s="442"/>
      <c r="AO20" s="406">
        <v>671216.46</v>
      </c>
      <c r="AP20" s="407"/>
      <c r="AQ20" s="408"/>
      <c r="AR20" s="408"/>
      <c r="AS20" s="408"/>
      <c r="AT20" s="408"/>
      <c r="AU20" s="408"/>
      <c r="AV20" s="408"/>
      <c r="AW20" s="408"/>
      <c r="AX20" s="408"/>
      <c r="AY20" s="408"/>
      <c r="AZ20" s="408"/>
      <c r="BA20" s="409"/>
      <c r="BB20" s="409"/>
      <c r="BC20" s="410"/>
      <c r="BD20" s="411">
        <f>BC20*30.2%</f>
        <v>0</v>
      </c>
      <c r="BF20" s="471"/>
    </row>
    <row r="21" spans="1:58" s="402" customFormat="1" ht="12.75">
      <c r="A21" s="440">
        <v>2</v>
      </c>
      <c r="B21" s="441" t="s">
        <v>280</v>
      </c>
      <c r="C21" s="18">
        <v>3</v>
      </c>
      <c r="D21" s="18" t="s">
        <v>62</v>
      </c>
      <c r="E21" s="434">
        <v>1</v>
      </c>
      <c r="F21" s="495">
        <f>F20*70%</f>
        <v>11670</v>
      </c>
      <c r="G21" s="442">
        <f>E21*F21</f>
        <v>11670</v>
      </c>
      <c r="H21" s="442"/>
      <c r="I21" s="443">
        <f>G21*I16</f>
        <v>2917.5</v>
      </c>
      <c r="J21" s="444"/>
      <c r="K21" s="443">
        <f t="shared" ref="K21" si="2">G21*J21</f>
        <v>0</v>
      </c>
      <c r="L21" s="444"/>
      <c r="M21" s="443">
        <f t="shared" ref="M21" si="3">G21*L21</f>
        <v>0</v>
      </c>
      <c r="N21" s="443"/>
      <c r="O21" s="443"/>
      <c r="P21" s="443"/>
      <c r="Q21" s="443"/>
      <c r="R21" s="443"/>
      <c r="S21" s="442">
        <f>H21+N21+R21+Q21+M21+K21+I21+O21+P21</f>
        <v>2917.5</v>
      </c>
      <c r="T21" s="639">
        <v>0.1</v>
      </c>
      <c r="U21" s="443">
        <f>G21*T21</f>
        <v>1167</v>
      </c>
      <c r="V21" s="443"/>
      <c r="W21" s="443"/>
      <c r="X21" s="443">
        <f>G21*X16</f>
        <v>2917.5</v>
      </c>
      <c r="Y21" s="442">
        <f>SUM(V21:X21)</f>
        <v>2917.5</v>
      </c>
      <c r="Z21" s="442">
        <f>G21+S21+Y21</f>
        <v>17505</v>
      </c>
      <c r="AA21" s="443">
        <f>Z21*60%</f>
        <v>10503</v>
      </c>
      <c r="AB21" s="443">
        <f t="shared" ref="AB21" si="4">Z21*80%</f>
        <v>14004</v>
      </c>
      <c r="AC21" s="443">
        <f t="shared" ref="AC21" si="5">Z21+AA21+AB21</f>
        <v>42012</v>
      </c>
      <c r="AD21" s="445">
        <v>17000</v>
      </c>
      <c r="AE21" s="442">
        <f t="shared" ref="AE21" si="6">SUM(AC21:AD21)</f>
        <v>59012</v>
      </c>
      <c r="AF21" s="442">
        <f t="shared" ref="AF21" si="7">AE21*12</f>
        <v>708144</v>
      </c>
      <c r="AG21" s="442">
        <f>AE21*(7/100)*0</f>
        <v>0</v>
      </c>
      <c r="AH21" s="442">
        <f>SUM(AF21:AG21)</f>
        <v>708144</v>
      </c>
      <c r="AI21" s="442">
        <v>0</v>
      </c>
      <c r="AJ21" s="442"/>
      <c r="AK21" s="442">
        <f t="shared" ref="AK21:AK28" si="8">AF21+AJ21+AM21</f>
        <v>708144</v>
      </c>
      <c r="AL21" s="442">
        <f t="shared" si="1"/>
        <v>213859.49</v>
      </c>
      <c r="AM21" s="442"/>
      <c r="AN21" s="442"/>
      <c r="AO21" s="412"/>
      <c r="AP21" s="407"/>
      <c r="AQ21" s="408"/>
      <c r="AR21" s="408"/>
      <c r="AS21" s="408"/>
      <c r="AT21" s="408"/>
      <c r="AU21" s="408"/>
      <c r="AV21" s="408"/>
      <c r="AW21" s="408"/>
      <c r="AX21" s="408"/>
      <c r="AY21" s="408"/>
      <c r="AZ21" s="408"/>
      <c r="BA21" s="409"/>
      <c r="BB21" s="409"/>
      <c r="BC21" s="410"/>
      <c r="BD21" s="411">
        <f t="shared" ref="BD21:BD24" si="9">BC21*30.2%</f>
        <v>0</v>
      </c>
      <c r="BF21" s="471"/>
    </row>
    <row r="22" spans="1:58" s="402" customFormat="1" ht="14.25">
      <c r="A22" s="955" t="s">
        <v>251</v>
      </c>
      <c r="B22" s="956"/>
      <c r="C22" s="956"/>
      <c r="D22" s="957"/>
      <c r="E22" s="447">
        <f>SUM(E23:E24)</f>
        <v>2</v>
      </c>
      <c r="F22" s="448">
        <f>SUM(F23:F24)</f>
        <v>8463</v>
      </c>
      <c r="G22" s="447">
        <f>SUM(G23:G24)</f>
        <v>8463</v>
      </c>
      <c r="H22" s="447">
        <f t="shared" ref="H22:BD22" si="10">SUM(H23)</f>
        <v>0</v>
      </c>
      <c r="I22" s="447">
        <f>SUM(I23:I24)</f>
        <v>2115.75</v>
      </c>
      <c r="J22" s="447">
        <f t="shared" si="10"/>
        <v>0</v>
      </c>
      <c r="K22" s="447">
        <f t="shared" si="10"/>
        <v>0</v>
      </c>
      <c r="L22" s="447">
        <f t="shared" si="10"/>
        <v>0</v>
      </c>
      <c r="M22" s="447">
        <f t="shared" si="10"/>
        <v>0</v>
      </c>
      <c r="N22" s="447">
        <f t="shared" si="10"/>
        <v>0</v>
      </c>
      <c r="O22" s="447">
        <f t="shared" si="10"/>
        <v>0</v>
      </c>
      <c r="P22" s="447">
        <f t="shared" si="10"/>
        <v>0</v>
      </c>
      <c r="Q22" s="447">
        <f t="shared" si="10"/>
        <v>0</v>
      </c>
      <c r="R22" s="447">
        <f t="shared" si="10"/>
        <v>0</v>
      </c>
      <c r="S22" s="447">
        <f>SUM(S23:S24)</f>
        <v>2115.75</v>
      </c>
      <c r="T22" s="447">
        <f t="shared" si="10"/>
        <v>0</v>
      </c>
      <c r="U22" s="447">
        <f t="shared" si="10"/>
        <v>0</v>
      </c>
      <c r="V22" s="447">
        <f t="shared" si="10"/>
        <v>0</v>
      </c>
      <c r="W22" s="447">
        <f t="shared" si="10"/>
        <v>0</v>
      </c>
      <c r="X22" s="447">
        <f t="shared" ref="X22:AF22" si="11">SUM(X23:X24)</f>
        <v>2115.75</v>
      </c>
      <c r="Y22" s="447">
        <f t="shared" si="11"/>
        <v>2115.75</v>
      </c>
      <c r="Z22" s="447">
        <f t="shared" si="11"/>
        <v>12694.5</v>
      </c>
      <c r="AA22" s="447">
        <f t="shared" si="11"/>
        <v>7616.7</v>
      </c>
      <c r="AB22" s="447">
        <f t="shared" si="11"/>
        <v>10155.6</v>
      </c>
      <c r="AC22" s="447">
        <f t="shared" si="11"/>
        <v>30466.799999999999</v>
      </c>
      <c r="AD22" s="447">
        <f t="shared" si="11"/>
        <v>7616.7</v>
      </c>
      <c r="AE22" s="447">
        <f t="shared" si="11"/>
        <v>38083.5</v>
      </c>
      <c r="AF22" s="447">
        <f t="shared" si="11"/>
        <v>457002</v>
      </c>
      <c r="AG22" s="447">
        <f t="shared" si="10"/>
        <v>0</v>
      </c>
      <c r="AH22" s="447">
        <f t="shared" si="10"/>
        <v>205902</v>
      </c>
      <c r="AI22" s="447">
        <f t="shared" si="10"/>
        <v>0</v>
      </c>
      <c r="AJ22" s="447">
        <f>SUM(AJ23:AJ24)</f>
        <v>130159.72</v>
      </c>
      <c r="AK22" s="447">
        <f>SUM(AK23:AK24)</f>
        <v>1010239.72</v>
      </c>
      <c r="AL22" s="447">
        <f t="shared" si="1"/>
        <v>305092.40000000002</v>
      </c>
      <c r="AM22" s="447">
        <f>SUM(AM23:AM24)</f>
        <v>423078</v>
      </c>
      <c r="AN22" s="447">
        <f>AM22*30.2%</f>
        <v>127769.56</v>
      </c>
      <c r="AO22" s="413"/>
      <c r="AP22" s="414"/>
      <c r="AQ22" s="405"/>
      <c r="AR22" s="405"/>
      <c r="AS22" s="405"/>
      <c r="AT22" s="405"/>
      <c r="AU22" s="405"/>
      <c r="AV22" s="405"/>
      <c r="AW22" s="405"/>
      <c r="AX22" s="405"/>
      <c r="AY22" s="405"/>
      <c r="AZ22" s="405"/>
      <c r="BA22" s="405">
        <f t="shared" si="10"/>
        <v>16654.5</v>
      </c>
      <c r="BB22" s="405">
        <f t="shared" si="10"/>
        <v>5551.5</v>
      </c>
      <c r="BC22" s="405">
        <f t="shared" si="10"/>
        <v>22206</v>
      </c>
      <c r="BD22" s="405">
        <f t="shared" si="10"/>
        <v>6706.21</v>
      </c>
      <c r="BF22" s="471"/>
    </row>
    <row r="23" spans="1:58" s="402" customFormat="1" ht="12.75">
      <c r="A23" s="440">
        <v>1</v>
      </c>
      <c r="B23" s="441" t="s">
        <v>247</v>
      </c>
      <c r="C23" s="18">
        <v>1</v>
      </c>
      <c r="D23" s="18" t="s">
        <v>208</v>
      </c>
      <c r="E23" s="434">
        <v>1</v>
      </c>
      <c r="F23" s="638">
        <f>(3511*8.6%)+3511</f>
        <v>3813</v>
      </c>
      <c r="G23" s="442">
        <f>E23*F23</f>
        <v>3813</v>
      </c>
      <c r="H23" s="442"/>
      <c r="I23" s="443">
        <f>G23*I16</f>
        <v>953.25</v>
      </c>
      <c r="J23" s="444"/>
      <c r="K23" s="443">
        <f>G23*J23</f>
        <v>0</v>
      </c>
      <c r="L23" s="444"/>
      <c r="M23" s="443">
        <f t="shared" ref="M23:M24" si="12">G23*L23</f>
        <v>0</v>
      </c>
      <c r="N23" s="443"/>
      <c r="O23" s="443"/>
      <c r="P23" s="443"/>
      <c r="Q23" s="443"/>
      <c r="R23" s="443"/>
      <c r="S23" s="442">
        <f t="shared" ref="S23" si="13">H23+N23+R23+Q23+M23+K23+I23+O23+P23</f>
        <v>953.25</v>
      </c>
      <c r="T23" s="442"/>
      <c r="U23" s="442"/>
      <c r="V23" s="443"/>
      <c r="W23" s="443"/>
      <c r="X23" s="443">
        <f>G23*X16</f>
        <v>953.25</v>
      </c>
      <c r="Y23" s="442">
        <f>SUM(V23:X23)</f>
        <v>953.25</v>
      </c>
      <c r="Z23" s="442">
        <f>G23+S23+Y23</f>
        <v>5719.5</v>
      </c>
      <c r="AA23" s="443">
        <f t="shared" ref="AA23:AA24" si="14">Z23*60%</f>
        <v>3431.7</v>
      </c>
      <c r="AB23" s="443">
        <f t="shared" ref="AB23:AB24" si="15">Z23*80%</f>
        <v>4575.6000000000004</v>
      </c>
      <c r="AC23" s="443">
        <f t="shared" ref="AC23:AC24" si="16">Z23+AA23+AB23</f>
        <v>13726.8</v>
      </c>
      <c r="AD23" s="445">
        <f>AC23*25%</f>
        <v>3431.7</v>
      </c>
      <c r="AE23" s="442">
        <f t="shared" ref="AE23:AE24" si="17">SUM(AC23:AD23)</f>
        <v>17158.5</v>
      </c>
      <c r="AF23" s="442">
        <f t="shared" ref="AF23" si="18">AE23*12</f>
        <v>205902</v>
      </c>
      <c r="AG23" s="442">
        <f>AE23*(7/100)*0</f>
        <v>0</v>
      </c>
      <c r="AH23" s="442">
        <f>SUM(AF23:AG23)</f>
        <v>205902</v>
      </c>
      <c r="AI23" s="442">
        <v>0</v>
      </c>
      <c r="AJ23" s="442">
        <f>(AM17*E23)/29.3*52</f>
        <v>65079.86</v>
      </c>
      <c r="AK23" s="442">
        <f>AF23+AJ23+AM23</f>
        <v>505119.86</v>
      </c>
      <c r="AL23" s="442">
        <f t="shared" si="1"/>
        <v>152546.20000000001</v>
      </c>
      <c r="AM23" s="442">
        <f>(AM17*12*E23)-AF23</f>
        <v>234138</v>
      </c>
      <c r="AN23" s="442">
        <f>AM23*30.2%</f>
        <v>70709.679999999993</v>
      </c>
      <c r="AO23" s="412"/>
      <c r="AP23" s="407"/>
      <c r="AQ23" s="408"/>
      <c r="AR23" s="408"/>
      <c r="AS23" s="408"/>
      <c r="AT23" s="408"/>
      <c r="AU23" s="408"/>
      <c r="AV23" s="408"/>
      <c r="AW23" s="408"/>
      <c r="AX23" s="408"/>
      <c r="AY23" s="408"/>
      <c r="AZ23" s="408"/>
      <c r="BA23" s="409">
        <f>(19009*E23-AE23)*9</f>
        <v>16654.5</v>
      </c>
      <c r="BB23" s="409">
        <f>(19009*E23-(AE23+AG23/3))*3</f>
        <v>5551.5</v>
      </c>
      <c r="BC23" s="410">
        <f>SUM(BA23:BB23)</f>
        <v>22206</v>
      </c>
      <c r="BD23" s="411">
        <f t="shared" si="9"/>
        <v>6706.21</v>
      </c>
      <c r="BF23" s="471"/>
    </row>
    <row r="24" spans="1:58" s="402" customFormat="1" ht="15" customHeight="1">
      <c r="A24" s="440">
        <v>1</v>
      </c>
      <c r="B24" s="441" t="s">
        <v>182</v>
      </c>
      <c r="C24" s="18">
        <v>2</v>
      </c>
      <c r="D24" s="18" t="s">
        <v>75</v>
      </c>
      <c r="E24" s="434">
        <v>1</v>
      </c>
      <c r="F24" s="638">
        <f>(4282*8.6%)+4282</f>
        <v>4650</v>
      </c>
      <c r="G24" s="442">
        <f>E24*F24</f>
        <v>4650</v>
      </c>
      <c r="H24" s="442"/>
      <c r="I24" s="443">
        <f>G24*I16</f>
        <v>1162.5</v>
      </c>
      <c r="J24" s="444"/>
      <c r="K24" s="443">
        <f t="shared" ref="K24" si="19">G24*J24</f>
        <v>0</v>
      </c>
      <c r="L24" s="444"/>
      <c r="M24" s="443">
        <f t="shared" si="12"/>
        <v>0</v>
      </c>
      <c r="N24" s="443"/>
      <c r="O24" s="443"/>
      <c r="P24" s="443"/>
      <c r="Q24" s="443"/>
      <c r="R24" s="443"/>
      <c r="S24" s="442">
        <f>H24+N24+R24+Q24+M24+K24+I24+O24+P24</f>
        <v>1162.5</v>
      </c>
      <c r="T24" s="442"/>
      <c r="U24" s="442"/>
      <c r="V24" s="443"/>
      <c r="W24" s="443">
        <f>G24*W12</f>
        <v>0</v>
      </c>
      <c r="X24" s="443">
        <f>G24*X16</f>
        <v>1162.5</v>
      </c>
      <c r="Y24" s="442">
        <f>SUM(V24:X24)</f>
        <v>1162.5</v>
      </c>
      <c r="Z24" s="442">
        <f t="shared" ref="Z24" si="20">G24+S24+Y24</f>
        <v>6975</v>
      </c>
      <c r="AA24" s="443">
        <f t="shared" si="14"/>
        <v>4185</v>
      </c>
      <c r="AB24" s="443">
        <f t="shared" si="15"/>
        <v>5580</v>
      </c>
      <c r="AC24" s="443">
        <f t="shared" si="16"/>
        <v>16740</v>
      </c>
      <c r="AD24" s="445">
        <f>AC24*25%</f>
        <v>4185</v>
      </c>
      <c r="AE24" s="442">
        <f t="shared" si="17"/>
        <v>20925</v>
      </c>
      <c r="AF24" s="442">
        <f>AE24*12</f>
        <v>251100</v>
      </c>
      <c r="AG24" s="442">
        <f>AE24*(7/100)*0</f>
        <v>0</v>
      </c>
      <c r="AH24" s="442">
        <f>SUM(AF24:AG24)</f>
        <v>251100</v>
      </c>
      <c r="AI24" s="442">
        <v>0</v>
      </c>
      <c r="AJ24" s="442">
        <f>(AM17*E24)/29.3*52</f>
        <v>65079.86</v>
      </c>
      <c r="AK24" s="442">
        <f>AF24+AJ24+AM24</f>
        <v>505119.86</v>
      </c>
      <c r="AL24" s="442">
        <f t="shared" si="1"/>
        <v>152546.20000000001</v>
      </c>
      <c r="AM24" s="442">
        <f>(AM17*12*E24)-AF24</f>
        <v>188940</v>
      </c>
      <c r="AN24" s="442">
        <f>AM24*30.2%</f>
        <v>57059.88</v>
      </c>
      <c r="AO24" s="412"/>
      <c r="AP24" s="416"/>
      <c r="AQ24" s="411"/>
      <c r="AR24" s="411"/>
      <c r="AS24" s="411"/>
      <c r="AT24" s="411"/>
      <c r="AU24" s="411"/>
      <c r="AV24" s="411"/>
      <c r="AW24" s="411"/>
      <c r="AX24" s="411"/>
      <c r="AY24" s="411"/>
      <c r="AZ24" s="411"/>
      <c r="BA24" s="409">
        <f>(19009*E24-AE24)*9</f>
        <v>-17244</v>
      </c>
      <c r="BB24" s="409">
        <f>(19009*E24-(AE24+AG24/3))*3</f>
        <v>-5748</v>
      </c>
      <c r="BC24" s="410">
        <f>SUM(BA24:BB24)</f>
        <v>-22992</v>
      </c>
      <c r="BD24" s="411">
        <f t="shared" si="9"/>
        <v>-6943.58</v>
      </c>
      <c r="BF24" s="471"/>
    </row>
    <row r="25" spans="1:58" s="636" customFormat="1" ht="14.25">
      <c r="A25" s="631"/>
      <c r="B25" s="631" t="s">
        <v>262</v>
      </c>
      <c r="C25" s="631"/>
      <c r="D25" s="631"/>
      <c r="E25" s="631">
        <f>E19+E22</f>
        <v>4</v>
      </c>
      <c r="F25" s="631">
        <f>F19+F22</f>
        <v>36805</v>
      </c>
      <c r="G25" s="631">
        <f>G19+G22</f>
        <v>36805</v>
      </c>
      <c r="H25" s="631" t="e">
        <f>H19+#REF!+H22</f>
        <v>#REF!</v>
      </c>
      <c r="I25" s="631">
        <f>I19+I22</f>
        <v>9201.25</v>
      </c>
      <c r="J25" s="631">
        <f>J19+J22</f>
        <v>0</v>
      </c>
      <c r="K25" s="631">
        <f>K19+K22</f>
        <v>0</v>
      </c>
      <c r="L25" s="631" t="e">
        <f>L19+#REF!+L22</f>
        <v>#REF!</v>
      </c>
      <c r="M25" s="631" t="e">
        <f>M19+#REF!+M22</f>
        <v>#REF!</v>
      </c>
      <c r="N25" s="631" t="e">
        <f>N19+#REF!+N22</f>
        <v>#REF!</v>
      </c>
      <c r="O25" s="631" t="e">
        <f>O19+#REF!+O22</f>
        <v>#REF!</v>
      </c>
      <c r="P25" s="631" t="e">
        <f>P19+#REF!+P22</f>
        <v>#REF!</v>
      </c>
      <c r="Q25" s="631">
        <f t="shared" ref="Q25:AF25" si="21">Q19+Q22</f>
        <v>0.2</v>
      </c>
      <c r="R25" s="631">
        <f t="shared" si="21"/>
        <v>3334.4</v>
      </c>
      <c r="S25" s="631">
        <f t="shared" si="21"/>
        <v>12535.85</v>
      </c>
      <c r="T25" s="631">
        <f t="shared" si="21"/>
        <v>0.2</v>
      </c>
      <c r="U25" s="631">
        <f t="shared" si="21"/>
        <v>2834.2</v>
      </c>
      <c r="V25" s="631">
        <f t="shared" si="21"/>
        <v>0</v>
      </c>
      <c r="W25" s="631">
        <f t="shared" si="21"/>
        <v>0</v>
      </c>
      <c r="X25" s="631">
        <f t="shared" si="21"/>
        <v>9201.25</v>
      </c>
      <c r="Y25" s="631">
        <f t="shared" si="21"/>
        <v>10868.45</v>
      </c>
      <c r="Z25" s="631">
        <f t="shared" si="21"/>
        <v>60209.3</v>
      </c>
      <c r="AA25" s="631">
        <f t="shared" si="21"/>
        <v>36125.58</v>
      </c>
      <c r="AB25" s="631">
        <f t="shared" si="21"/>
        <v>48167.44</v>
      </c>
      <c r="AC25" s="631">
        <f t="shared" si="21"/>
        <v>144502.32</v>
      </c>
      <c r="AD25" s="631">
        <f t="shared" si="21"/>
        <v>54616.7</v>
      </c>
      <c r="AE25" s="631">
        <f t="shared" si="21"/>
        <v>199119.02</v>
      </c>
      <c r="AF25" s="631">
        <f t="shared" si="21"/>
        <v>2389428.2400000002</v>
      </c>
      <c r="AG25" s="631" t="e">
        <f>AG19+#REF!+AG22</f>
        <v>#REF!</v>
      </c>
      <c r="AH25" s="631" t="e">
        <f>AH19+#REF!+AH22</f>
        <v>#REF!</v>
      </c>
      <c r="AI25" s="631" t="e">
        <f>AI19+#REF!+AI22</f>
        <v>#REF!</v>
      </c>
      <c r="AJ25" s="631">
        <f>AJ19+AJ22</f>
        <v>130159.72</v>
      </c>
      <c r="AK25" s="631">
        <f>AK19+AK22</f>
        <v>2942665.96</v>
      </c>
      <c r="AL25" s="631">
        <f>AL19+AL22</f>
        <v>888685.12</v>
      </c>
      <c r="AM25" s="631">
        <f>AM19+AM22</f>
        <v>423078</v>
      </c>
      <c r="AN25" s="631">
        <f>AM25*30.2%</f>
        <v>127769.56</v>
      </c>
      <c r="AO25" s="635"/>
      <c r="AP25" s="634"/>
      <c r="AQ25" s="635"/>
      <c r="AR25" s="635"/>
      <c r="AS25" s="635"/>
      <c r="AT25" s="635"/>
      <c r="AU25" s="635"/>
      <c r="AV25" s="635"/>
      <c r="AW25" s="635"/>
      <c r="AX25" s="635"/>
      <c r="AY25" s="635"/>
      <c r="AZ25" s="635"/>
      <c r="BA25" s="635" t="e">
        <f>BA19+#REF!+BA22</f>
        <v>#REF!</v>
      </c>
      <c r="BB25" s="635" t="e">
        <f>BB19+#REF!+BB22</f>
        <v>#REF!</v>
      </c>
      <c r="BC25" s="635" t="e">
        <f>BC19+#REF!+BC22</f>
        <v>#REF!</v>
      </c>
      <c r="BD25" s="635" t="e">
        <f>BD19+#REF!+BD22</f>
        <v>#REF!</v>
      </c>
      <c r="BF25" s="637"/>
    </row>
    <row r="26" spans="1:58" s="621" customFormat="1" ht="28.5" customHeight="1">
      <c r="A26" s="951" t="s">
        <v>255</v>
      </c>
      <c r="B26" s="952"/>
      <c r="C26" s="952"/>
      <c r="D26" s="953"/>
      <c r="E26" s="615"/>
      <c r="F26" s="623"/>
      <c r="G26" s="615"/>
      <c r="H26" s="615"/>
      <c r="I26" s="615"/>
      <c r="J26" s="615"/>
      <c r="K26" s="615"/>
      <c r="L26" s="615"/>
      <c r="M26" s="615"/>
      <c r="N26" s="615"/>
      <c r="O26" s="615"/>
      <c r="P26" s="615"/>
      <c r="Q26" s="615"/>
      <c r="R26" s="615"/>
      <c r="S26" s="615"/>
      <c r="T26" s="615"/>
      <c r="U26" s="615"/>
      <c r="V26" s="615"/>
      <c r="W26" s="615"/>
      <c r="X26" s="615"/>
      <c r="Y26" s="615"/>
      <c r="Z26" s="615"/>
      <c r="AA26" s="615"/>
      <c r="AB26" s="615"/>
      <c r="AC26" s="615"/>
      <c r="AD26" s="624"/>
      <c r="AE26" s="615"/>
      <c r="AF26" s="615"/>
      <c r="AG26" s="615"/>
      <c r="AH26" s="615"/>
      <c r="AI26" s="615"/>
      <c r="AJ26" s="615"/>
      <c r="AK26" s="615"/>
      <c r="AL26" s="615"/>
      <c r="AM26" s="615"/>
      <c r="AN26" s="615"/>
      <c r="AO26" s="625"/>
      <c r="AP26" s="619"/>
      <c r="AQ26" s="619"/>
      <c r="AR26" s="619"/>
      <c r="AS26" s="619"/>
      <c r="AT26" s="619"/>
      <c r="AU26" s="619"/>
      <c r="AV26" s="619"/>
      <c r="AW26" s="619"/>
      <c r="AX26" s="619"/>
      <c r="AY26" s="619"/>
      <c r="AZ26" s="619"/>
      <c r="BA26" s="619"/>
      <c r="BB26" s="619"/>
      <c r="BC26" s="619"/>
      <c r="BD26" s="620"/>
      <c r="BE26" s="626"/>
      <c r="BF26" s="627"/>
    </row>
    <row r="27" spans="1:58" s="402" customFormat="1" ht="12.75" hidden="1">
      <c r="A27" s="440"/>
      <c r="B27" s="441"/>
      <c r="C27" s="18"/>
      <c r="D27" s="18"/>
      <c r="E27" s="434"/>
      <c r="F27" s="435"/>
      <c r="G27" s="442"/>
      <c r="H27" s="442"/>
      <c r="I27" s="443"/>
      <c r="J27" s="444"/>
      <c r="K27" s="443"/>
      <c r="L27" s="444"/>
      <c r="M27" s="443"/>
      <c r="N27" s="443"/>
      <c r="O27" s="443"/>
      <c r="P27" s="443"/>
      <c r="Q27" s="443"/>
      <c r="R27" s="443"/>
      <c r="S27" s="442"/>
      <c r="T27" s="442"/>
      <c r="U27" s="442"/>
      <c r="V27" s="443"/>
      <c r="W27" s="443"/>
      <c r="X27" s="443"/>
      <c r="Y27" s="442"/>
      <c r="Z27" s="442"/>
      <c r="AA27" s="443"/>
      <c r="AB27" s="443"/>
      <c r="AC27" s="443"/>
      <c r="AD27" s="445"/>
      <c r="AE27" s="442"/>
      <c r="AF27" s="442"/>
      <c r="AG27" s="442"/>
      <c r="AH27" s="442"/>
      <c r="AI27" s="442"/>
      <c r="AJ27" s="442">
        <f t="shared" ref="AJ27" si="22">AC27/29.3*62</f>
        <v>0</v>
      </c>
      <c r="AK27" s="442">
        <f t="shared" si="8"/>
        <v>0</v>
      </c>
      <c r="AL27" s="442">
        <f t="shared" ref="AL27:AL28" si="23">AK27*30.2/100</f>
        <v>0</v>
      </c>
      <c r="AM27" s="442">
        <f t="shared" ref="AM27" si="24">(19009*12*E27)-AF27</f>
        <v>0</v>
      </c>
      <c r="AN27" s="442"/>
      <c r="AO27" s="412"/>
      <c r="AP27" s="416"/>
      <c r="AQ27" s="411"/>
      <c r="AR27" s="411"/>
      <c r="AS27" s="411"/>
      <c r="AT27" s="411"/>
      <c r="AU27" s="411"/>
      <c r="AV27" s="411"/>
      <c r="AW27" s="411"/>
      <c r="AX27" s="411"/>
      <c r="AY27" s="411"/>
      <c r="AZ27" s="411"/>
      <c r="BA27" s="409">
        <f>(19009*E27-AE27)*9</f>
        <v>0</v>
      </c>
      <c r="BB27" s="409">
        <f>(19009*E27-(AE27+AG27/3))*3</f>
        <v>0</v>
      </c>
      <c r="BC27" s="410">
        <f t="shared" ref="BC27:BC29" si="25">SUM(BA27:BB27)</f>
        <v>0</v>
      </c>
      <c r="BD27" s="411"/>
      <c r="BF27" s="471"/>
    </row>
    <row r="28" spans="1:58" s="402" customFormat="1" ht="14.25">
      <c r="A28" s="955" t="s">
        <v>252</v>
      </c>
      <c r="B28" s="956"/>
      <c r="C28" s="956"/>
      <c r="D28" s="957"/>
      <c r="E28" s="447">
        <f>SUM(E29:E29)</f>
        <v>2</v>
      </c>
      <c r="F28" s="448">
        <f>SUM(F29:F29)</f>
        <v>3621</v>
      </c>
      <c r="G28" s="447">
        <f>SUM(G29:H29)</f>
        <v>7242</v>
      </c>
      <c r="H28" s="447">
        <f t="shared" ref="H28:AD28" si="26">SUM(H29:H29)</f>
        <v>0</v>
      </c>
      <c r="I28" s="447">
        <f t="shared" si="26"/>
        <v>1810.5</v>
      </c>
      <c r="J28" s="447">
        <f t="shared" si="26"/>
        <v>0</v>
      </c>
      <c r="K28" s="447">
        <f t="shared" si="26"/>
        <v>0</v>
      </c>
      <c r="L28" s="447">
        <f t="shared" si="26"/>
        <v>0</v>
      </c>
      <c r="M28" s="447">
        <f t="shared" si="26"/>
        <v>0</v>
      </c>
      <c r="N28" s="447">
        <f t="shared" si="26"/>
        <v>0</v>
      </c>
      <c r="O28" s="447">
        <f t="shared" si="26"/>
        <v>0</v>
      </c>
      <c r="P28" s="447">
        <f t="shared" si="26"/>
        <v>0</v>
      </c>
      <c r="Q28" s="447">
        <f t="shared" si="26"/>
        <v>0.35</v>
      </c>
      <c r="R28" s="447">
        <f t="shared" si="26"/>
        <v>2534.6999999999998</v>
      </c>
      <c r="S28" s="447">
        <f t="shared" si="26"/>
        <v>4345.55</v>
      </c>
      <c r="T28" s="447">
        <f t="shared" si="26"/>
        <v>0</v>
      </c>
      <c r="U28" s="447">
        <f t="shared" si="26"/>
        <v>0</v>
      </c>
      <c r="V28" s="447">
        <f t="shared" si="26"/>
        <v>0</v>
      </c>
      <c r="W28" s="447">
        <f t="shared" si="26"/>
        <v>0</v>
      </c>
      <c r="X28" s="447">
        <f t="shared" si="26"/>
        <v>1810.5</v>
      </c>
      <c r="Y28" s="447">
        <f t="shared" si="26"/>
        <v>1810.5</v>
      </c>
      <c r="Z28" s="447">
        <f t="shared" si="26"/>
        <v>13398.05</v>
      </c>
      <c r="AA28" s="447">
        <f t="shared" si="26"/>
        <v>8038.83</v>
      </c>
      <c r="AB28" s="447">
        <f t="shared" si="26"/>
        <v>10718.44</v>
      </c>
      <c r="AC28" s="447">
        <f t="shared" si="26"/>
        <v>32155.32</v>
      </c>
      <c r="AD28" s="447">
        <f t="shared" si="26"/>
        <v>8038.83</v>
      </c>
      <c r="AE28" s="447">
        <f>SUM(AE29:AE29)</f>
        <v>40194.15</v>
      </c>
      <c r="AF28" s="447">
        <f>SUM(AF29:AF29)</f>
        <v>482329.8</v>
      </c>
      <c r="AG28" s="447">
        <f>SUM(AG29:AG29)</f>
        <v>0</v>
      </c>
      <c r="AH28" s="447">
        <f>SUM(AH29:AH29)</f>
        <v>482329.8</v>
      </c>
      <c r="AI28" s="447">
        <f>SUM(AI29:AI29)</f>
        <v>0</v>
      </c>
      <c r="AJ28" s="447">
        <f>AJ29</f>
        <v>130159.73</v>
      </c>
      <c r="AK28" s="447">
        <f t="shared" si="8"/>
        <v>1010239.73</v>
      </c>
      <c r="AL28" s="447">
        <f t="shared" si="23"/>
        <v>305092.40000000002</v>
      </c>
      <c r="AM28" s="447">
        <f>AM29</f>
        <v>397750.2</v>
      </c>
      <c r="AN28" s="447">
        <f>AN29</f>
        <v>120120.56</v>
      </c>
      <c r="AO28" s="413"/>
      <c r="AP28" s="414"/>
      <c r="AQ28" s="405"/>
      <c r="AR28" s="405"/>
      <c r="AS28" s="405"/>
      <c r="AT28" s="405"/>
      <c r="AU28" s="405"/>
      <c r="AV28" s="405"/>
      <c r="AW28" s="405"/>
      <c r="AX28" s="405"/>
      <c r="AY28" s="405"/>
      <c r="AZ28" s="405"/>
      <c r="BA28" s="405">
        <f>SUM(BA29:BA29)</f>
        <v>-19585.349999999999</v>
      </c>
      <c r="BB28" s="405">
        <f>SUM(BB29:BB29)</f>
        <v>-6528.45</v>
      </c>
      <c r="BC28" s="405">
        <f>SUM(BC29:BC29)</f>
        <v>-26113.8</v>
      </c>
      <c r="BD28" s="405">
        <f>SUM(BD29:BD29)</f>
        <v>-7886.37</v>
      </c>
      <c r="BF28" s="471"/>
    </row>
    <row r="29" spans="1:58" s="402" customFormat="1" ht="12.75">
      <c r="A29" s="440">
        <v>1</v>
      </c>
      <c r="B29" s="441" t="s">
        <v>248</v>
      </c>
      <c r="C29" s="18">
        <v>1</v>
      </c>
      <c r="D29" s="18" t="s">
        <v>207</v>
      </c>
      <c r="E29" s="434">
        <v>2</v>
      </c>
      <c r="F29" s="507">
        <f>(3334*8.6%)+3334</f>
        <v>3621</v>
      </c>
      <c r="G29" s="442">
        <f t="shared" ref="G29" si="27">E29*F29</f>
        <v>7242</v>
      </c>
      <c r="H29" s="442"/>
      <c r="I29" s="443">
        <f>G29*I16</f>
        <v>1810.5</v>
      </c>
      <c r="J29" s="444"/>
      <c r="K29" s="443">
        <f>G29*J29</f>
        <v>0</v>
      </c>
      <c r="L29" s="444"/>
      <c r="M29" s="443">
        <f t="shared" ref="M29" si="28">G29*L29</f>
        <v>0</v>
      </c>
      <c r="N29" s="443"/>
      <c r="O29" s="443"/>
      <c r="P29" s="443"/>
      <c r="Q29" s="444">
        <v>0.35</v>
      </c>
      <c r="R29" s="443">
        <f>G29*Q29</f>
        <v>2534.6999999999998</v>
      </c>
      <c r="S29" s="442">
        <f>H29+N29+R29+Q29+M29+K29+I29+O29+P29</f>
        <v>4345.55</v>
      </c>
      <c r="T29" s="442"/>
      <c r="U29" s="442"/>
      <c r="V29" s="133"/>
      <c r="W29" s="443"/>
      <c r="X29" s="443">
        <f>G29*X16</f>
        <v>1810.5</v>
      </c>
      <c r="Y29" s="442">
        <f>SUM(V29:X29)</f>
        <v>1810.5</v>
      </c>
      <c r="Z29" s="442">
        <f>G29+S29+Y29</f>
        <v>13398.05</v>
      </c>
      <c r="AA29" s="443">
        <f>Z29*60%</f>
        <v>8038.83</v>
      </c>
      <c r="AB29" s="443">
        <f t="shared" ref="AB29" si="29">Z29*80%</f>
        <v>10718.44</v>
      </c>
      <c r="AC29" s="443">
        <f>Z29+AA29+AB29</f>
        <v>32155.32</v>
      </c>
      <c r="AD29" s="445">
        <f>AC29*25%</f>
        <v>8038.83</v>
      </c>
      <c r="AE29" s="442">
        <f t="shared" ref="AE29" si="30">SUM(AC29:AD29)</f>
        <v>40194.15</v>
      </c>
      <c r="AF29" s="442">
        <f>AE29*12</f>
        <v>482329.8</v>
      </c>
      <c r="AG29" s="442">
        <f>AE29*(7/100)*0</f>
        <v>0</v>
      </c>
      <c r="AH29" s="442">
        <f>SUM(AF29:AG29)</f>
        <v>482329.8</v>
      </c>
      <c r="AI29" s="442">
        <v>0</v>
      </c>
      <c r="AJ29" s="442">
        <f>(AM17*E29)/29.3*52</f>
        <v>130159.73</v>
      </c>
      <c r="AK29" s="442">
        <f>AF29+AJ29+AM29</f>
        <v>1010239.73</v>
      </c>
      <c r="AL29" s="442">
        <f>AK29*30.2/100</f>
        <v>305092.40000000002</v>
      </c>
      <c r="AM29" s="442">
        <f>(AM17*12*E29)-AF29</f>
        <v>397750.2</v>
      </c>
      <c r="AN29" s="442">
        <f>AM29*30.2%</f>
        <v>120120.56</v>
      </c>
      <c r="AO29" s="412"/>
      <c r="AP29" s="416"/>
      <c r="AQ29" s="411"/>
      <c r="AR29" s="411"/>
      <c r="AS29" s="411"/>
      <c r="AT29" s="411"/>
      <c r="AU29" s="411"/>
      <c r="AV29" s="411"/>
      <c r="AW29" s="411"/>
      <c r="AX29" s="411"/>
      <c r="AY29" s="411"/>
      <c r="AZ29" s="411"/>
      <c r="BA29" s="409">
        <f>(19009*E29-AE29)*9</f>
        <v>-19585.349999999999</v>
      </c>
      <c r="BB29" s="409">
        <f>(19009*E29-(AE29+AG29/3))*3</f>
        <v>-6528.45</v>
      </c>
      <c r="BC29" s="410">
        <f t="shared" si="25"/>
        <v>-26113.8</v>
      </c>
      <c r="BD29" s="411">
        <f t="shared" ref="BD29" si="31">BC29*30.2%</f>
        <v>-7886.37</v>
      </c>
      <c r="BF29" s="471"/>
    </row>
    <row r="30" spans="1:58" s="636" customFormat="1" ht="14.25">
      <c r="A30" s="628"/>
      <c r="B30" s="629" t="s">
        <v>261</v>
      </c>
      <c r="C30" s="630"/>
      <c r="D30" s="630"/>
      <c r="E30" s="631">
        <f>E28</f>
        <v>2</v>
      </c>
      <c r="F30" s="632">
        <f>F28</f>
        <v>3621</v>
      </c>
      <c r="G30" s="631">
        <f>G28</f>
        <v>7242</v>
      </c>
      <c r="H30" s="631" t="e">
        <f>H28+#REF!</f>
        <v>#REF!</v>
      </c>
      <c r="I30" s="631">
        <f>I28</f>
        <v>1810.5</v>
      </c>
      <c r="J30" s="631">
        <f>J28</f>
        <v>0</v>
      </c>
      <c r="K30" s="631">
        <f>K28</f>
        <v>0</v>
      </c>
      <c r="L30" s="631" t="e">
        <f>L28+#REF!</f>
        <v>#REF!</v>
      </c>
      <c r="M30" s="631" t="e">
        <f>M28+#REF!</f>
        <v>#REF!</v>
      </c>
      <c r="N30" s="631" t="e">
        <f>N28+#REF!</f>
        <v>#REF!</v>
      </c>
      <c r="O30" s="631" t="e">
        <f>O28+#REF!</f>
        <v>#REF!</v>
      </c>
      <c r="P30" s="631" t="e">
        <f>P28+#REF!</f>
        <v>#REF!</v>
      </c>
      <c r="Q30" s="631">
        <f t="shared" ref="Q30:AF30" si="32">Q28</f>
        <v>0.35</v>
      </c>
      <c r="R30" s="631">
        <f t="shared" si="32"/>
        <v>2534.6999999999998</v>
      </c>
      <c r="S30" s="631">
        <f t="shared" si="32"/>
        <v>4345.55</v>
      </c>
      <c r="T30" s="631">
        <f t="shared" si="32"/>
        <v>0</v>
      </c>
      <c r="U30" s="631">
        <f t="shared" si="32"/>
        <v>0</v>
      </c>
      <c r="V30" s="631">
        <f t="shared" si="32"/>
        <v>0</v>
      </c>
      <c r="W30" s="631">
        <f t="shared" si="32"/>
        <v>0</v>
      </c>
      <c r="X30" s="631">
        <f t="shared" si="32"/>
        <v>1810.5</v>
      </c>
      <c r="Y30" s="631">
        <f t="shared" si="32"/>
        <v>1810.5</v>
      </c>
      <c r="Z30" s="631">
        <f t="shared" si="32"/>
        <v>13398.05</v>
      </c>
      <c r="AA30" s="631">
        <f t="shared" si="32"/>
        <v>8038.83</v>
      </c>
      <c r="AB30" s="631">
        <f t="shared" si="32"/>
        <v>10718.44</v>
      </c>
      <c r="AC30" s="631">
        <f t="shared" si="32"/>
        <v>32155.32</v>
      </c>
      <c r="AD30" s="631">
        <f t="shared" si="32"/>
        <v>8038.83</v>
      </c>
      <c r="AE30" s="631">
        <f t="shared" si="32"/>
        <v>40194.15</v>
      </c>
      <c r="AF30" s="631">
        <f t="shared" si="32"/>
        <v>482329.8</v>
      </c>
      <c r="AG30" s="631" t="e">
        <f>AG28+#REF!</f>
        <v>#REF!</v>
      </c>
      <c r="AH30" s="631" t="e">
        <f>AH28+#REF!</f>
        <v>#REF!</v>
      </c>
      <c r="AI30" s="631" t="e">
        <f>AI28+#REF!</f>
        <v>#REF!</v>
      </c>
      <c r="AJ30" s="631">
        <f>AJ28</f>
        <v>130159.73</v>
      </c>
      <c r="AK30" s="631">
        <f>AK28</f>
        <v>1010239.73</v>
      </c>
      <c r="AL30" s="631">
        <f>AL28</f>
        <v>305092.40000000002</v>
      </c>
      <c r="AM30" s="631">
        <f>AM28</f>
        <v>397750.2</v>
      </c>
      <c r="AN30" s="631">
        <f>AN28</f>
        <v>120120.56</v>
      </c>
      <c r="AO30" s="633"/>
      <c r="AP30" s="634"/>
      <c r="AQ30" s="635"/>
      <c r="AR30" s="635"/>
      <c r="AS30" s="635"/>
      <c r="AT30" s="635"/>
      <c r="AU30" s="635"/>
      <c r="AV30" s="635"/>
      <c r="AW30" s="635"/>
      <c r="AX30" s="635"/>
      <c r="AY30" s="635"/>
      <c r="AZ30" s="635"/>
      <c r="BA30" s="635" t="e">
        <f>BA28+#REF!</f>
        <v>#REF!</v>
      </c>
      <c r="BB30" s="635" t="e">
        <f>BB28+#REF!</f>
        <v>#REF!</v>
      </c>
      <c r="BC30" s="635" t="e">
        <f>BC28+#REF!</f>
        <v>#REF!</v>
      </c>
      <c r="BD30" s="635" t="e">
        <f>BD28+#REF!</f>
        <v>#REF!</v>
      </c>
      <c r="BF30" s="637"/>
    </row>
    <row r="31" spans="1:58" s="418" customFormat="1" ht="15" customHeight="1">
      <c r="A31" s="980" t="s">
        <v>263</v>
      </c>
      <c r="B31" s="981"/>
      <c r="C31" s="447"/>
      <c r="D31" s="447"/>
      <c r="E31" s="447">
        <f>E30+E25</f>
        <v>6</v>
      </c>
      <c r="F31" s="447">
        <f>F30+F25</f>
        <v>40426</v>
      </c>
      <c r="G31" s="447">
        <f>G30+G25</f>
        <v>44047</v>
      </c>
      <c r="H31" s="447" t="e">
        <f>H30+H25</f>
        <v>#REF!</v>
      </c>
      <c r="I31" s="447">
        <f>I30+I25</f>
        <v>11011.75</v>
      </c>
      <c r="J31" s="447"/>
      <c r="K31" s="447">
        <f t="shared" ref="K31:S31" si="33">K30+K25</f>
        <v>0</v>
      </c>
      <c r="L31" s="447" t="e">
        <f t="shared" si="33"/>
        <v>#REF!</v>
      </c>
      <c r="M31" s="447" t="e">
        <f t="shared" si="33"/>
        <v>#REF!</v>
      </c>
      <c r="N31" s="447" t="e">
        <f t="shared" si="33"/>
        <v>#REF!</v>
      </c>
      <c r="O31" s="447" t="e">
        <f t="shared" si="33"/>
        <v>#REF!</v>
      </c>
      <c r="P31" s="447" t="e">
        <f t="shared" si="33"/>
        <v>#REF!</v>
      </c>
      <c r="Q31" s="447">
        <f t="shared" si="33"/>
        <v>0.55000000000000004</v>
      </c>
      <c r="R31" s="447">
        <f t="shared" si="33"/>
        <v>5869.1</v>
      </c>
      <c r="S31" s="447">
        <f t="shared" si="33"/>
        <v>16881.400000000001</v>
      </c>
      <c r="T31" s="447"/>
      <c r="U31" s="447">
        <f>U30+U25</f>
        <v>2834.2</v>
      </c>
      <c r="V31" s="447"/>
      <c r="W31" s="447">
        <f t="shared" ref="W31:AI31" si="34">W30+W25</f>
        <v>0</v>
      </c>
      <c r="X31" s="447">
        <f t="shared" si="34"/>
        <v>11011.75</v>
      </c>
      <c r="Y31" s="447">
        <f t="shared" si="34"/>
        <v>12678.95</v>
      </c>
      <c r="Z31" s="447">
        <f t="shared" si="34"/>
        <v>73607.350000000006</v>
      </c>
      <c r="AA31" s="447">
        <f t="shared" si="34"/>
        <v>44164.41</v>
      </c>
      <c r="AB31" s="447">
        <f t="shared" si="34"/>
        <v>58885.88</v>
      </c>
      <c r="AC31" s="447">
        <f t="shared" si="34"/>
        <v>176657.64</v>
      </c>
      <c r="AD31" s="447">
        <f t="shared" si="34"/>
        <v>62655.53</v>
      </c>
      <c r="AE31" s="447">
        <f t="shared" si="34"/>
        <v>239313.17</v>
      </c>
      <c r="AF31" s="447">
        <f t="shared" si="34"/>
        <v>2871758.04</v>
      </c>
      <c r="AG31" s="447" t="e">
        <f t="shared" si="34"/>
        <v>#REF!</v>
      </c>
      <c r="AH31" s="447" t="e">
        <f t="shared" si="34"/>
        <v>#REF!</v>
      </c>
      <c r="AI31" s="447" t="e">
        <f t="shared" si="34"/>
        <v>#REF!</v>
      </c>
      <c r="AJ31" s="447">
        <f>AJ25+AJ30</f>
        <v>260319.45</v>
      </c>
      <c r="AK31" s="540">
        <f>AK30+AK25</f>
        <v>3952905.69</v>
      </c>
      <c r="AL31" s="447">
        <f>AK31*30.2/100</f>
        <v>1193777.52</v>
      </c>
      <c r="AM31" s="447">
        <f>AM25+AM30</f>
        <v>820828.2</v>
      </c>
      <c r="AN31" s="447">
        <f>AN25+AN30</f>
        <v>247890.12</v>
      </c>
      <c r="AO31" s="417">
        <f t="shared" ref="AO31:BD31" si="35">AO30</f>
        <v>0</v>
      </c>
      <c r="AP31" s="417">
        <f t="shared" si="35"/>
        <v>0</v>
      </c>
      <c r="AQ31" s="417">
        <f t="shared" si="35"/>
        <v>0</v>
      </c>
      <c r="AR31" s="417">
        <f t="shared" si="35"/>
        <v>0</v>
      </c>
      <c r="AS31" s="417">
        <f t="shared" si="35"/>
        <v>0</v>
      </c>
      <c r="AT31" s="417">
        <f t="shared" si="35"/>
        <v>0</v>
      </c>
      <c r="AU31" s="417">
        <f t="shared" si="35"/>
        <v>0</v>
      </c>
      <c r="AV31" s="417">
        <f t="shared" si="35"/>
        <v>0</v>
      </c>
      <c r="AW31" s="417">
        <f t="shared" si="35"/>
        <v>0</v>
      </c>
      <c r="AX31" s="417">
        <f t="shared" si="35"/>
        <v>0</v>
      </c>
      <c r="AY31" s="417">
        <f t="shared" si="35"/>
        <v>0</v>
      </c>
      <c r="AZ31" s="417">
        <f t="shared" si="35"/>
        <v>0</v>
      </c>
      <c r="BA31" s="417" t="e">
        <f t="shared" si="35"/>
        <v>#REF!</v>
      </c>
      <c r="BB31" s="417" t="e">
        <f t="shared" si="35"/>
        <v>#REF!</v>
      </c>
      <c r="BC31" s="417" t="e">
        <f t="shared" si="35"/>
        <v>#REF!</v>
      </c>
      <c r="BD31" s="417" t="e">
        <f t="shared" si="35"/>
        <v>#REF!</v>
      </c>
      <c r="BF31" s="473"/>
    </row>
    <row r="32" spans="1:58" ht="18" customHeight="1">
      <c r="A32" s="135"/>
      <c r="B32" s="972" t="s">
        <v>244</v>
      </c>
      <c r="C32" s="972"/>
      <c r="D32" s="972"/>
      <c r="E32" s="972"/>
      <c r="F32" s="972"/>
      <c r="G32" s="972"/>
      <c r="H32" s="972"/>
      <c r="I32" s="972"/>
      <c r="J32" s="972"/>
      <c r="K32" s="972"/>
      <c r="L32" s="972"/>
      <c r="M32" s="972"/>
      <c r="N32" s="972"/>
      <c r="O32" s="972"/>
      <c r="P32" s="972"/>
      <c r="Q32" s="972"/>
      <c r="R32" s="972"/>
      <c r="S32" s="972"/>
      <c r="T32" s="972"/>
      <c r="U32" s="972"/>
      <c r="V32" s="972"/>
      <c r="W32" s="972"/>
      <c r="X32" s="136"/>
      <c r="Y32" s="136"/>
      <c r="Z32" s="136"/>
      <c r="AA32" s="136"/>
      <c r="AB32" s="136"/>
      <c r="AC32" s="583"/>
      <c r="AD32" s="191"/>
      <c r="AE32" s="585"/>
      <c r="AF32" s="585"/>
      <c r="AG32" s="585"/>
      <c r="AH32" s="585"/>
      <c r="AI32" s="585"/>
      <c r="AJ32" s="585"/>
      <c r="AK32" s="585"/>
      <c r="AL32" s="585"/>
      <c r="AO32" s="199"/>
      <c r="BA32" s="137"/>
      <c r="BB32" s="138"/>
      <c r="BC32" s="138"/>
      <c r="BD32" s="138"/>
    </row>
    <row r="33" spans="1:56" ht="15.75" customHeight="1">
      <c r="A33" s="135"/>
      <c r="B33" s="973" t="s">
        <v>245</v>
      </c>
      <c r="C33" s="973"/>
      <c r="D33" s="973"/>
      <c r="E33" s="973"/>
      <c r="F33" s="973"/>
      <c r="G33" s="973"/>
      <c r="H33" s="973"/>
      <c r="I33" s="973"/>
      <c r="J33" s="973"/>
      <c r="K33" s="973"/>
      <c r="L33" s="139"/>
      <c r="M33" s="139"/>
      <c r="N33" s="139"/>
      <c r="O33" s="139"/>
      <c r="P33" s="139"/>
      <c r="Q33" s="139"/>
      <c r="R33" s="139"/>
      <c r="S33" s="139"/>
      <c r="T33" s="139"/>
      <c r="U33" s="139"/>
      <c r="V33" s="139"/>
      <c r="W33" s="139"/>
      <c r="X33" s="136"/>
      <c r="Y33" s="136"/>
      <c r="Z33" s="136"/>
      <c r="AA33" s="136"/>
      <c r="AB33" s="136"/>
      <c r="AC33" s="583"/>
      <c r="AD33" s="600"/>
      <c r="AE33" s="585"/>
      <c r="AF33" s="585"/>
      <c r="AG33" s="585"/>
      <c r="AH33" s="585"/>
      <c r="AI33" s="585"/>
      <c r="AJ33" s="234"/>
      <c r="AK33" s="601"/>
      <c r="AL33" s="235"/>
      <c r="AM33" s="152"/>
      <c r="AN33" s="152"/>
      <c r="AO33" s="199"/>
      <c r="AP33" s="152"/>
      <c r="AQ33" s="152"/>
      <c r="AR33" s="152"/>
      <c r="AS33" s="152"/>
      <c r="AT33" s="152"/>
      <c r="AU33" s="152"/>
      <c r="AV33" s="152"/>
      <c r="AW33" s="152"/>
      <c r="AX33" s="152"/>
      <c r="AY33" s="152"/>
      <c r="AZ33" s="152"/>
      <c r="BA33" s="152"/>
      <c r="BB33" s="152"/>
      <c r="BC33" s="152"/>
      <c r="BD33" s="152"/>
    </row>
    <row r="34" spans="1:56" ht="15.75" customHeight="1">
      <c r="A34" s="135"/>
      <c r="B34" s="566"/>
      <c r="C34" s="566"/>
      <c r="D34" s="566"/>
      <c r="E34" s="566"/>
      <c r="F34" s="566"/>
      <c r="G34" s="566"/>
      <c r="H34" s="566"/>
      <c r="I34" s="566"/>
      <c r="J34" s="566"/>
      <c r="K34" s="566"/>
      <c r="L34" s="566"/>
      <c r="M34" s="566"/>
      <c r="N34" s="566"/>
      <c r="O34" s="566"/>
      <c r="P34" s="566"/>
      <c r="Q34" s="566"/>
      <c r="R34" s="566"/>
      <c r="S34" s="566"/>
      <c r="T34" s="566"/>
      <c r="U34" s="566"/>
      <c r="V34" s="566"/>
      <c r="W34" s="566"/>
      <c r="X34" s="136"/>
      <c r="Y34" s="136"/>
      <c r="Z34" s="136"/>
      <c r="AA34" s="136"/>
      <c r="AB34" s="136"/>
      <c r="AC34" s="583"/>
      <c r="AD34" s="497"/>
      <c r="AE34" s="585"/>
      <c r="AF34" s="585"/>
      <c r="AG34" s="585"/>
      <c r="AH34" s="585"/>
      <c r="AI34" s="585"/>
      <c r="AK34" s="132"/>
      <c r="AM34" s="132"/>
      <c r="AN34" s="132"/>
      <c r="AO34" s="199"/>
      <c r="BA34" s="140"/>
      <c r="BB34" s="140"/>
      <c r="BC34" s="140"/>
      <c r="BD34" s="140"/>
    </row>
    <row r="35" spans="1:56" ht="12.75" customHeight="1">
      <c r="A35" s="974" t="s">
        <v>246</v>
      </c>
      <c r="B35" s="974"/>
      <c r="C35" s="975"/>
      <c r="D35" s="975"/>
      <c r="E35" s="975"/>
      <c r="F35" s="141"/>
      <c r="G35" s="976" t="s">
        <v>455</v>
      </c>
      <c r="H35" s="976"/>
      <c r="I35" s="976"/>
      <c r="J35" s="976"/>
      <c r="K35" s="115"/>
      <c r="L35" s="141"/>
      <c r="M35" s="141"/>
      <c r="N35" s="141"/>
      <c r="O35" s="141"/>
      <c r="P35" s="141"/>
      <c r="Q35" s="141"/>
      <c r="AK35" s="501"/>
      <c r="AO35" s="199"/>
    </row>
    <row r="36" spans="1:56" ht="12.75" customHeight="1">
      <c r="A36" s="974"/>
      <c r="B36" s="974"/>
      <c r="C36" s="977" t="s">
        <v>46</v>
      </c>
      <c r="D36" s="977"/>
      <c r="E36" s="977"/>
      <c r="F36" s="141"/>
      <c r="G36" s="978" t="s">
        <v>97</v>
      </c>
      <c r="H36" s="978"/>
      <c r="I36" s="978"/>
      <c r="J36" s="978"/>
      <c r="K36" s="142"/>
      <c r="L36" s="141"/>
      <c r="M36" s="141"/>
      <c r="N36" s="141"/>
      <c r="O36" s="141"/>
      <c r="P36" s="141"/>
      <c r="Q36" s="141"/>
      <c r="AK36" s="132"/>
      <c r="AO36" s="199"/>
    </row>
    <row r="37" spans="1:56">
      <c r="A37" s="979"/>
      <c r="B37" s="979"/>
      <c r="C37" s="141"/>
      <c r="D37" s="143"/>
      <c r="E37" s="144"/>
      <c r="F37" s="141"/>
      <c r="L37" s="141"/>
      <c r="M37" s="141"/>
      <c r="N37" s="141"/>
      <c r="O37" s="141"/>
      <c r="P37" s="141"/>
      <c r="Q37" s="141"/>
      <c r="AK37" s="132"/>
      <c r="AM37" s="132"/>
      <c r="AN37" s="132"/>
      <c r="AO37" s="199"/>
    </row>
    <row r="38" spans="1:56">
      <c r="A38" s="117"/>
      <c r="D38" s="145"/>
      <c r="AK38" s="132"/>
    </row>
    <row r="41" spans="1:56">
      <c r="M41" s="134" t="e">
        <f>E31+'[2]пед пер'!#REF!</f>
        <v>#REF!</v>
      </c>
    </row>
  </sheetData>
  <mergeCells count="69">
    <mergeCell ref="A36:B36"/>
    <mergeCell ref="C36:E36"/>
    <mergeCell ref="G36:J36"/>
    <mergeCell ref="A37:B37"/>
    <mergeCell ref="A31:B31"/>
    <mergeCell ref="A28:D28"/>
    <mergeCell ref="B32:W32"/>
    <mergeCell ref="B33:K33"/>
    <mergeCell ref="A35:B35"/>
    <mergeCell ref="C35:E35"/>
    <mergeCell ref="G35:J35"/>
    <mergeCell ref="A18:D18"/>
    <mergeCell ref="A19:D19"/>
    <mergeCell ref="A22:D22"/>
    <mergeCell ref="A26:D26"/>
    <mergeCell ref="BA14:BC15"/>
    <mergeCell ref="AE14:AE16"/>
    <mergeCell ref="AF14:AF16"/>
    <mergeCell ref="AG14:AG16"/>
    <mergeCell ref="AH14:AH16"/>
    <mergeCell ref="AI14:AI16"/>
    <mergeCell ref="T14:U15"/>
    <mergeCell ref="V14:X14"/>
    <mergeCell ref="Y14:Y16"/>
    <mergeCell ref="Z14:Z16"/>
    <mergeCell ref="AA14:AB14"/>
    <mergeCell ref="AC14:AC16"/>
    <mergeCell ref="BD14:BD16"/>
    <mergeCell ref="B15:B16"/>
    <mergeCell ref="C15:C16"/>
    <mergeCell ref="D15:D16"/>
    <mergeCell ref="H15:H16"/>
    <mergeCell ref="J15:K15"/>
    <mergeCell ref="L15:M15"/>
    <mergeCell ref="N15:N16"/>
    <mergeCell ref="O15:O16"/>
    <mergeCell ref="AJ14:AJ16"/>
    <mergeCell ref="AK14:AK16"/>
    <mergeCell ref="AL14:AL16"/>
    <mergeCell ref="AM14:AM16"/>
    <mergeCell ref="AN14:AN16"/>
    <mergeCell ref="AO14:AO17"/>
    <mergeCell ref="AD14:AD16"/>
    <mergeCell ref="AA15:AA16"/>
    <mergeCell ref="AB15:AB16"/>
    <mergeCell ref="R13:S13"/>
    <mergeCell ref="A14:A16"/>
    <mergeCell ref="B14:D14"/>
    <mergeCell ref="E14:E16"/>
    <mergeCell ref="F14:F16"/>
    <mergeCell ref="G14:G16"/>
    <mergeCell ref="H14:R14"/>
    <mergeCell ref="S14:S16"/>
    <mergeCell ref="P15:P16"/>
    <mergeCell ref="Q15:R15"/>
    <mergeCell ref="J12:AA12"/>
    <mergeCell ref="B1:D1"/>
    <mergeCell ref="B2:D2"/>
    <mergeCell ref="AJ2:AL2"/>
    <mergeCell ref="B3:D3"/>
    <mergeCell ref="AJ3:AL3"/>
    <mergeCell ref="B4:C4"/>
    <mergeCell ref="D4:E4"/>
    <mergeCell ref="AJ4:AL4"/>
    <mergeCell ref="B5:D5"/>
    <mergeCell ref="A8:K8"/>
    <mergeCell ref="A10:L10"/>
    <mergeCell ref="M10:N10"/>
    <mergeCell ref="A11:L11"/>
  </mergeCells>
  <pageMargins left="1.3779527559055118" right="0.15748031496062992" top="0.47244094488188981" bottom="0.19685039370078741" header="0.55118110236220474" footer="0.15748031496062992"/>
  <pageSetup paperSize="8" scale="48" fitToHeight="3" orientation="landscape" r:id="rId1"/>
</worksheet>
</file>

<file path=xl/worksheets/sheet8.xml><?xml version="1.0" encoding="utf-8"?>
<worksheet xmlns="http://schemas.openxmlformats.org/spreadsheetml/2006/main" xmlns:r="http://schemas.openxmlformats.org/officeDocument/2006/relationships">
  <sheetPr>
    <tabColor rgb="FF00B050"/>
    <pageSetUpPr fitToPage="1"/>
  </sheetPr>
  <dimension ref="A1:CA984"/>
  <sheetViews>
    <sheetView view="pageBreakPreview" topLeftCell="A13" zoomScale="70" zoomScaleNormal="80" zoomScaleSheetLayoutView="70" zoomScalePageLayoutView="73" workbookViewId="0">
      <selection activeCell="L26" sqref="L26"/>
    </sheetView>
  </sheetViews>
  <sheetFormatPr defaultColWidth="9.140625" defaultRowHeight="23.25"/>
  <cols>
    <col min="1" max="1" width="3.7109375" style="581" customWidth="1"/>
    <col min="2" max="2" width="17.140625" style="581" customWidth="1"/>
    <col min="3" max="3" width="18" style="581" customWidth="1"/>
    <col min="4" max="4" width="8" style="581" customWidth="1"/>
    <col min="5" max="5" width="15.7109375" style="581" customWidth="1"/>
    <col min="6" max="6" width="5.7109375" style="581" customWidth="1"/>
    <col min="7" max="7" width="11.5703125" style="581" customWidth="1"/>
    <col min="8" max="8" width="7.7109375" style="581" customWidth="1"/>
    <col min="9" max="9" width="10.7109375" style="581" customWidth="1"/>
    <col min="10" max="10" width="13.42578125" style="581" customWidth="1"/>
    <col min="11" max="11" width="12.28515625" style="71" customWidth="1"/>
    <col min="12" max="12" width="12.42578125" style="581" customWidth="1"/>
    <col min="13" max="13" width="12.7109375" style="72" hidden="1" customWidth="1"/>
    <col min="14" max="14" width="8.85546875" style="581" customWidth="1"/>
    <col min="15" max="15" width="7.5703125" style="581" customWidth="1"/>
    <col min="16" max="16" width="11.42578125" style="581" customWidth="1"/>
    <col min="17" max="17" width="6.7109375" style="581" hidden="1" customWidth="1"/>
    <col min="18" max="18" width="8.5703125" style="581" hidden="1" customWidth="1"/>
    <col min="19" max="19" width="13.28515625" style="581" hidden="1" customWidth="1"/>
    <col min="20" max="20" width="12.28515625" style="581" hidden="1" customWidth="1"/>
    <col min="21" max="21" width="6.7109375" style="581" customWidth="1"/>
    <col min="22" max="22" width="9.140625" style="581" customWidth="1"/>
    <col min="23" max="23" width="5.28515625" style="581" customWidth="1"/>
    <col min="24" max="24" width="8" style="581" customWidth="1"/>
    <col min="25" max="25" width="11.42578125" style="581" customWidth="1"/>
    <col min="26" max="26" width="4.5703125" style="581" hidden="1" customWidth="1"/>
    <col min="27" max="43" width="6" style="581" hidden="1" customWidth="1"/>
    <col min="44" max="44" width="9" style="581" customWidth="1"/>
    <col min="45" max="45" width="9.140625" style="581" customWidth="1"/>
    <col min="46" max="46" width="4.7109375" style="581" hidden="1" customWidth="1"/>
    <col min="47" max="47" width="7" style="581" hidden="1" customWidth="1"/>
    <col min="48" max="48" width="4.7109375" style="581" hidden="1" customWidth="1"/>
    <col min="49" max="49" width="7.85546875" style="581" hidden="1" customWidth="1"/>
    <col min="50" max="50" width="4.7109375" style="581" hidden="1" customWidth="1"/>
    <col min="51" max="51" width="8.140625" style="581" hidden="1" customWidth="1"/>
    <col min="52" max="52" width="8" style="581" customWidth="1"/>
    <col min="53" max="53" width="13.28515625" style="581" customWidth="1"/>
    <col min="54" max="54" width="4.85546875" style="581" hidden="1" customWidth="1"/>
    <col min="55" max="55" width="9.42578125" style="581" hidden="1" customWidth="1"/>
    <col min="56" max="56" width="7.5703125" style="581" hidden="1" customWidth="1"/>
    <col min="57" max="57" width="12.85546875" style="581" hidden="1" customWidth="1"/>
    <col min="58" max="58" width="11" style="581" customWidth="1"/>
    <col min="59" max="59" width="12" style="581" customWidth="1"/>
    <col min="60" max="60" width="6.28515625" style="581" customWidth="1"/>
    <col min="61" max="61" width="12.42578125" style="581" customWidth="1"/>
    <col min="62" max="62" width="5.5703125" style="581" customWidth="1"/>
    <col min="63" max="63" width="11.5703125" style="581" customWidth="1"/>
    <col min="64" max="64" width="14.85546875" style="581" customWidth="1"/>
    <col min="65" max="65" width="0.140625" style="192" customWidth="1"/>
    <col min="66" max="66" width="12.5703125" style="581" customWidth="1"/>
    <col min="67" max="67" width="9.140625" style="581" customWidth="1"/>
    <col min="68" max="68" width="12" style="581" bestFit="1" customWidth="1"/>
    <col min="69" max="69" width="9.140625" style="581" customWidth="1"/>
    <col min="70" max="70" width="12" style="581" bestFit="1" customWidth="1"/>
    <col min="71" max="72" width="12.7109375" style="581" customWidth="1"/>
    <col min="73" max="73" width="16.28515625" style="581" customWidth="1"/>
    <col min="74" max="78" width="12.7109375" style="581" hidden="1" customWidth="1"/>
    <col min="79" max="79" width="12.7109375" style="581" customWidth="1"/>
    <col min="80" max="16384" width="9.140625" style="581"/>
  </cols>
  <sheetData>
    <row r="1" spans="1:79" ht="21" customHeight="1">
      <c r="A1" s="1"/>
      <c r="B1" s="65" t="s">
        <v>0</v>
      </c>
      <c r="C1" s="26"/>
      <c r="D1" s="578"/>
      <c r="E1" s="578"/>
      <c r="K1" s="581"/>
      <c r="L1" s="578"/>
      <c r="M1" s="578"/>
      <c r="N1" s="578"/>
      <c r="O1" s="578"/>
      <c r="P1" s="578"/>
      <c r="Q1" s="578"/>
      <c r="R1" s="578"/>
      <c r="S1" s="578"/>
      <c r="T1" s="578"/>
      <c r="U1" s="578"/>
      <c r="V1" s="578"/>
      <c r="W1" s="578"/>
      <c r="X1" s="578"/>
      <c r="Y1" s="578"/>
      <c r="Z1" s="578"/>
      <c r="AA1" s="3"/>
      <c r="AB1" s="3"/>
      <c r="AC1" s="3"/>
      <c r="AD1" s="3"/>
      <c r="AE1" s="3"/>
      <c r="AF1" s="3"/>
      <c r="AG1" s="3"/>
      <c r="AH1" s="3"/>
      <c r="AI1" s="3"/>
      <c r="AJ1" s="578"/>
      <c r="AK1" s="578"/>
      <c r="AL1" s="578"/>
      <c r="AM1" s="578"/>
      <c r="AN1" s="578"/>
      <c r="AO1" s="578"/>
      <c r="AP1" s="578"/>
      <c r="AQ1" s="578"/>
      <c r="AR1" s="578"/>
      <c r="AS1" s="578"/>
      <c r="AT1" s="578"/>
      <c r="AU1" s="578"/>
      <c r="AV1" s="578"/>
      <c r="AW1" s="578"/>
      <c r="AX1" s="578"/>
      <c r="AY1" s="578"/>
      <c r="AZ1" s="578"/>
      <c r="BA1" s="578"/>
      <c r="BB1" s="578"/>
      <c r="BC1" s="578"/>
    </row>
    <row r="2" spans="1:79" ht="21" customHeight="1">
      <c r="A2" s="1"/>
      <c r="B2" s="65" t="s">
        <v>180</v>
      </c>
      <c r="C2" s="26"/>
      <c r="D2" s="578"/>
      <c r="E2" s="578"/>
      <c r="K2" s="581"/>
      <c r="L2" s="578"/>
      <c r="M2" s="578"/>
      <c r="N2" s="578"/>
      <c r="O2" s="578"/>
      <c r="P2" s="578"/>
      <c r="Q2" s="578"/>
      <c r="R2" s="578"/>
      <c r="S2" s="578"/>
      <c r="T2" s="578"/>
      <c r="U2" s="578"/>
      <c r="V2" s="578"/>
      <c r="W2" s="578"/>
      <c r="X2" s="578"/>
      <c r="Y2" s="578"/>
      <c r="Z2" s="578"/>
      <c r="AA2" s="3"/>
      <c r="AB2" s="3"/>
      <c r="AC2" s="3"/>
      <c r="AD2" s="3"/>
      <c r="AE2" s="3"/>
      <c r="AF2" s="3"/>
      <c r="AG2" s="3"/>
      <c r="AH2" s="3"/>
      <c r="AI2" s="3"/>
      <c r="AJ2" s="578"/>
      <c r="AK2" s="578"/>
      <c r="AL2" s="578"/>
      <c r="AM2" s="578"/>
      <c r="AN2" s="578"/>
      <c r="AO2" s="578"/>
      <c r="AP2" s="578"/>
      <c r="AQ2" s="578"/>
      <c r="AR2" s="578"/>
      <c r="AS2" s="578"/>
      <c r="AT2" s="578"/>
      <c r="AU2" s="578"/>
      <c r="AV2" s="578"/>
      <c r="AW2" s="578"/>
      <c r="AX2" s="578"/>
      <c r="AY2" s="578"/>
      <c r="AZ2" s="578"/>
      <c r="BA2" s="578"/>
      <c r="BB2" s="578"/>
      <c r="BC2" s="578"/>
    </row>
    <row r="3" spans="1:79" ht="22.5" customHeight="1">
      <c r="A3" s="1"/>
      <c r="B3" s="640" t="s">
        <v>473</v>
      </c>
      <c r="C3" s="1"/>
      <c r="D3" s="1"/>
      <c r="E3" s="1"/>
      <c r="K3" s="581"/>
      <c r="L3" s="578"/>
      <c r="M3" s="578"/>
      <c r="N3" s="578"/>
      <c r="O3" s="578"/>
      <c r="P3" s="4"/>
      <c r="Q3" s="4"/>
      <c r="R3" s="4"/>
      <c r="S3" s="4"/>
      <c r="T3" s="4"/>
      <c r="U3" s="4"/>
      <c r="V3" s="4"/>
      <c r="W3" s="4"/>
      <c r="X3" s="4"/>
      <c r="Y3" s="4"/>
      <c r="Z3" s="4"/>
      <c r="AA3" s="4"/>
      <c r="AB3" s="4"/>
      <c r="AC3" s="4"/>
      <c r="AD3" s="4"/>
      <c r="AE3" s="578"/>
      <c r="AF3" s="578"/>
      <c r="AG3" s="578"/>
      <c r="AH3" s="578"/>
      <c r="AI3" s="578"/>
      <c r="AJ3" s="578"/>
      <c r="AK3" s="12"/>
      <c r="AL3" s="578"/>
      <c r="AM3" s="12"/>
      <c r="AN3" s="12"/>
      <c r="AO3" s="12"/>
      <c r="AP3" s="12"/>
      <c r="AQ3" s="12"/>
      <c r="AR3" s="12"/>
      <c r="AS3" s="12"/>
      <c r="AT3" s="578"/>
      <c r="AU3" s="578"/>
      <c r="AV3" s="578"/>
      <c r="AW3" s="578"/>
      <c r="AX3" s="578"/>
      <c r="AY3" s="578"/>
      <c r="AZ3" s="578"/>
      <c r="BA3" s="578"/>
      <c r="BB3" s="578"/>
      <c r="BC3" s="578"/>
    </row>
    <row r="4" spans="1:79" ht="23.25" customHeight="1">
      <c r="B4" s="67"/>
      <c r="C4" s="578"/>
      <c r="D4" s="578"/>
      <c r="E4" s="578"/>
      <c r="K4" s="581"/>
      <c r="L4" s="578"/>
      <c r="M4" s="578"/>
      <c r="N4" s="578"/>
      <c r="O4" s="578"/>
      <c r="BG4" s="14"/>
      <c r="BH4" s="14"/>
      <c r="BI4" s="14"/>
      <c r="BJ4" s="14"/>
      <c r="BK4" s="14"/>
      <c r="BL4" s="14"/>
      <c r="BN4" s="14"/>
      <c r="BP4" s="983" t="s">
        <v>56</v>
      </c>
      <c r="BQ4" s="983"/>
      <c r="BR4" s="983"/>
      <c r="BS4" s="983"/>
      <c r="BT4" s="577"/>
      <c r="BU4" s="577"/>
      <c r="BV4" s="577"/>
      <c r="BW4" s="577"/>
      <c r="BX4" s="577"/>
      <c r="BY4" s="577"/>
      <c r="BZ4" s="577"/>
      <c r="CA4" s="577"/>
    </row>
    <row r="5" spans="1:79" ht="19.5" customHeight="1">
      <c r="B5" s="66" t="s">
        <v>88</v>
      </c>
      <c r="C5" s="1" t="s">
        <v>293</v>
      </c>
      <c r="D5" s="1"/>
      <c r="E5" s="1"/>
      <c r="F5" s="578"/>
      <c r="K5" s="581"/>
      <c r="L5" s="578"/>
      <c r="M5" s="578"/>
      <c r="N5" s="578"/>
      <c r="O5" s="578"/>
    </row>
    <row r="6" spans="1:79">
      <c r="B6" s="67" t="s">
        <v>46</v>
      </c>
      <c r="C6" s="578"/>
      <c r="D6" s="578"/>
      <c r="E6" s="578"/>
      <c r="F6" s="578"/>
      <c r="G6" s="984"/>
      <c r="H6" s="984" t="s">
        <v>40</v>
      </c>
      <c r="I6" s="984" t="s">
        <v>41</v>
      </c>
      <c r="J6" s="984" t="s">
        <v>42</v>
      </c>
      <c r="K6" s="578"/>
      <c r="L6" s="578"/>
      <c r="M6" s="578"/>
      <c r="N6" s="578"/>
      <c r="O6" s="578"/>
    </row>
    <row r="7" spans="1:79">
      <c r="B7" s="578"/>
      <c r="C7" s="578"/>
      <c r="D7" s="578"/>
      <c r="E7" s="578"/>
      <c r="F7" s="578"/>
      <c r="G7" s="578"/>
      <c r="H7" s="578"/>
      <c r="I7" s="578"/>
      <c r="J7" s="578"/>
      <c r="K7" s="578"/>
      <c r="L7" s="578"/>
      <c r="M7" s="578"/>
      <c r="N7" s="578"/>
      <c r="O7" s="578"/>
    </row>
    <row r="8" spans="1:79" ht="31.5" customHeight="1">
      <c r="E8" s="985" t="s">
        <v>485</v>
      </c>
      <c r="F8" s="985"/>
      <c r="G8" s="985"/>
      <c r="H8" s="985"/>
      <c r="I8" s="985"/>
      <c r="J8" s="985"/>
      <c r="K8" s="985"/>
      <c r="L8" s="985"/>
      <c r="M8" s="985"/>
      <c r="N8" s="985"/>
      <c r="O8" s="985"/>
      <c r="P8" s="985"/>
      <c r="Q8" s="985"/>
      <c r="R8" s="985"/>
      <c r="S8" s="985"/>
      <c r="T8" s="985"/>
      <c r="U8" s="985"/>
      <c r="V8" s="985"/>
      <c r="W8" s="985"/>
      <c r="X8" s="580"/>
    </row>
    <row r="9" spans="1:79">
      <c r="K9" s="581"/>
      <c r="M9" s="581"/>
      <c r="O9" s="580"/>
      <c r="P9" s="580"/>
      <c r="Q9" s="580"/>
      <c r="R9" s="580"/>
      <c r="S9" s="580"/>
      <c r="T9" s="580"/>
      <c r="U9" s="580"/>
      <c r="V9" s="580"/>
      <c r="W9" s="580"/>
      <c r="X9" s="580"/>
    </row>
    <row r="10" spans="1:79" ht="45.75" customHeight="1">
      <c r="D10" s="580"/>
      <c r="E10" s="986" t="s">
        <v>486</v>
      </c>
      <c r="F10" s="986"/>
      <c r="G10" s="986"/>
      <c r="H10" s="986"/>
      <c r="I10" s="986"/>
      <c r="J10" s="986"/>
      <c r="K10" s="986"/>
      <c r="L10" s="986"/>
      <c r="M10" s="986"/>
      <c r="N10" s="986"/>
      <c r="O10" s="986"/>
      <c r="P10" s="986"/>
      <c r="Q10" s="986"/>
      <c r="R10" s="986"/>
      <c r="S10" s="986"/>
      <c r="T10" s="986"/>
      <c r="U10" s="986"/>
      <c r="V10" s="986"/>
      <c r="W10" s="986"/>
      <c r="X10" s="986"/>
      <c r="Y10" s="986"/>
      <c r="BM10" s="193"/>
      <c r="BN10" s="171"/>
      <c r="BO10" s="171"/>
      <c r="BP10" s="171"/>
      <c r="BQ10" s="171"/>
      <c r="BR10" s="171"/>
      <c r="BS10" s="171"/>
      <c r="BT10" s="171"/>
      <c r="BU10" s="171"/>
      <c r="BV10" s="171"/>
      <c r="BW10" s="171"/>
      <c r="BX10" s="171"/>
      <c r="BY10" s="171"/>
      <c r="BZ10" s="171"/>
      <c r="CA10" s="171"/>
    </row>
    <row r="11" spans="1:79" ht="22.5">
      <c r="D11" s="580"/>
      <c r="E11" s="987" t="s">
        <v>9</v>
      </c>
      <c r="F11" s="987"/>
      <c r="G11" s="987"/>
      <c r="H11" s="987"/>
      <c r="I11" s="987"/>
      <c r="J11" s="987"/>
      <c r="K11" s="987"/>
      <c r="L11" s="987"/>
      <c r="M11" s="987"/>
      <c r="N11" s="987"/>
      <c r="O11" s="987"/>
      <c r="P11" s="987"/>
      <c r="Q11" s="987"/>
      <c r="R11" s="987"/>
      <c r="S11" s="987"/>
      <c r="T11" s="987"/>
      <c r="U11" s="987"/>
      <c r="V11" s="987"/>
      <c r="W11" s="987"/>
      <c r="X11" s="987"/>
      <c r="Y11" s="987"/>
      <c r="BM11" s="193"/>
      <c r="BN11" s="171"/>
      <c r="BO11" s="171"/>
      <c r="BP11" s="171"/>
      <c r="BQ11" s="171"/>
      <c r="BR11" s="171"/>
      <c r="BS11" s="171"/>
      <c r="BT11" s="171"/>
      <c r="BU11" s="171"/>
      <c r="BV11" s="171"/>
      <c r="BW11" s="171"/>
      <c r="BX11" s="171"/>
      <c r="BY11" s="171"/>
      <c r="BZ11" s="171"/>
      <c r="CA11" s="171"/>
    </row>
    <row r="12" spans="1:79" ht="22.5">
      <c r="D12" s="580"/>
      <c r="E12" s="982"/>
      <c r="F12" s="982"/>
      <c r="G12" s="982"/>
      <c r="H12" s="982"/>
      <c r="I12" s="982"/>
      <c r="J12" s="982"/>
      <c r="K12" s="982"/>
      <c r="L12" s="982"/>
      <c r="M12" s="982"/>
      <c r="N12" s="982"/>
      <c r="O12" s="982"/>
      <c r="P12" s="982"/>
      <c r="Q12" s="982"/>
      <c r="R12" s="982"/>
      <c r="S12" s="982"/>
      <c r="T12" s="982"/>
      <c r="U12" s="982"/>
      <c r="V12" s="982"/>
      <c r="W12" s="982"/>
      <c r="X12" s="982"/>
      <c r="Y12" s="982"/>
      <c r="BM12" s="193"/>
      <c r="BN12" s="68"/>
      <c r="BO12" s="68"/>
      <c r="BP12" s="68"/>
      <c r="BQ12" s="68"/>
      <c r="BR12" s="68"/>
      <c r="BS12" s="68"/>
      <c r="BT12" s="171"/>
      <c r="BU12" s="171"/>
      <c r="BV12" s="171"/>
      <c r="BW12" s="171"/>
      <c r="BX12" s="171"/>
      <c r="BY12" s="171"/>
      <c r="BZ12" s="171"/>
      <c r="CA12" s="171"/>
    </row>
    <row r="13" spans="1:79" ht="18" customHeight="1">
      <c r="E13" s="995"/>
      <c r="F13" s="995"/>
      <c r="G13" s="995"/>
      <c r="H13" s="995"/>
      <c r="I13" s="995"/>
      <c r="J13" s="995"/>
      <c r="K13" s="995"/>
      <c r="L13" s="995"/>
      <c r="M13" s="995"/>
      <c r="N13" s="995"/>
      <c r="O13" s="995"/>
      <c r="P13" s="995"/>
      <c r="Q13" s="995"/>
      <c r="R13" s="995"/>
      <c r="S13" s="995"/>
      <c r="T13" s="995"/>
      <c r="U13" s="995"/>
      <c r="V13" s="995"/>
      <c r="W13" s="995"/>
      <c r="X13" s="995"/>
      <c r="Y13" s="995"/>
      <c r="AH13" s="996"/>
      <c r="AI13" s="996"/>
      <c r="BF13" s="69"/>
      <c r="BG13" s="997" t="s">
        <v>65</v>
      </c>
      <c r="BH13" s="998"/>
      <c r="BI13" s="998"/>
      <c r="BJ13" s="998"/>
      <c r="BK13" s="998"/>
      <c r="BL13" s="999"/>
      <c r="BM13" s="1000" t="s">
        <v>279</v>
      </c>
      <c r="BN13" s="997" t="s">
        <v>66</v>
      </c>
      <c r="BO13" s="998"/>
      <c r="BP13" s="998"/>
      <c r="BQ13" s="998"/>
      <c r="BR13" s="998"/>
      <c r="BS13" s="999"/>
      <c r="BT13" s="988" t="s">
        <v>224</v>
      </c>
      <c r="BU13" s="988" t="s">
        <v>225</v>
      </c>
      <c r="BV13" s="988" t="s">
        <v>226</v>
      </c>
      <c r="BW13" s="1025" t="s">
        <v>265</v>
      </c>
      <c r="BX13" s="988" t="s">
        <v>227</v>
      </c>
      <c r="BY13" s="1028" t="s">
        <v>228</v>
      </c>
      <c r="BZ13" s="1029" t="s">
        <v>229</v>
      </c>
      <c r="CA13" s="1020" t="s">
        <v>230</v>
      </c>
    </row>
    <row r="14" spans="1:79" ht="29.25" customHeight="1">
      <c r="A14" s="989" t="s">
        <v>1</v>
      </c>
      <c r="B14" s="989" t="s">
        <v>3</v>
      </c>
      <c r="C14" s="989" t="s">
        <v>2</v>
      </c>
      <c r="D14" s="989" t="s">
        <v>4</v>
      </c>
      <c r="E14" s="989" t="s">
        <v>5</v>
      </c>
      <c r="F14" s="989" t="s">
        <v>10</v>
      </c>
      <c r="G14" s="1022" t="s">
        <v>6</v>
      </c>
      <c r="H14" s="989" t="s">
        <v>7</v>
      </c>
      <c r="I14" s="989" t="s">
        <v>8</v>
      </c>
      <c r="J14" s="989" t="s">
        <v>52</v>
      </c>
      <c r="K14" s="991" t="s">
        <v>53</v>
      </c>
      <c r="L14" s="989" t="s">
        <v>55</v>
      </c>
      <c r="M14" s="993" t="s">
        <v>60</v>
      </c>
      <c r="N14" s="1001" t="s">
        <v>44</v>
      </c>
      <c r="O14" s="1004" t="s">
        <v>190</v>
      </c>
      <c r="P14" s="1005"/>
      <c r="Q14" s="1005"/>
      <c r="R14" s="1005"/>
      <c r="S14" s="1005"/>
      <c r="T14" s="1005"/>
      <c r="U14" s="1005"/>
      <c r="V14" s="1005"/>
      <c r="W14" s="1005"/>
      <c r="X14" s="1006"/>
      <c r="Y14" s="991" t="s">
        <v>191</v>
      </c>
      <c r="Z14" s="1011" t="s">
        <v>192</v>
      </c>
      <c r="AA14" s="1012"/>
      <c r="AB14" s="1012"/>
      <c r="AC14" s="1012"/>
      <c r="AD14" s="1012"/>
      <c r="AE14" s="1012"/>
      <c r="AF14" s="1012"/>
      <c r="AG14" s="1012"/>
      <c r="AH14" s="1012"/>
      <c r="AI14" s="1012"/>
      <c r="AJ14" s="1013" t="s">
        <v>74</v>
      </c>
      <c r="AK14" s="1014"/>
      <c r="AL14" s="1013" t="s">
        <v>193</v>
      </c>
      <c r="AM14" s="1014"/>
      <c r="AN14" s="1033" t="s">
        <v>73</v>
      </c>
      <c r="AO14" s="1033"/>
      <c r="AP14" s="1033"/>
      <c r="AQ14" s="1014"/>
      <c r="AR14" s="1035" t="s">
        <v>194</v>
      </c>
      <c r="AS14" s="1036"/>
      <c r="AT14" s="1036"/>
      <c r="AU14" s="1036"/>
      <c r="AV14" s="1036"/>
      <c r="AW14" s="1036"/>
      <c r="AX14" s="1036"/>
      <c r="AY14" s="1036"/>
      <c r="AZ14" s="1036"/>
      <c r="BA14" s="1036"/>
      <c r="BB14" s="1036"/>
      <c r="BC14" s="1036"/>
      <c r="BD14" s="1036"/>
      <c r="BE14" s="1037"/>
      <c r="BF14" s="991" t="s">
        <v>195</v>
      </c>
      <c r="BG14" s="1053" t="s">
        <v>196</v>
      </c>
      <c r="BH14" s="1040" t="s">
        <v>63</v>
      </c>
      <c r="BI14" s="1041"/>
      <c r="BJ14" s="1041"/>
      <c r="BK14" s="1042"/>
      <c r="BL14" s="11" t="s">
        <v>197</v>
      </c>
      <c r="BM14" s="1000"/>
      <c r="BN14" s="1056" t="s">
        <v>198</v>
      </c>
      <c r="BO14" s="1040" t="s">
        <v>64</v>
      </c>
      <c r="BP14" s="1041"/>
      <c r="BQ14" s="1041"/>
      <c r="BR14" s="1042"/>
      <c r="BS14" s="1056" t="s">
        <v>199</v>
      </c>
      <c r="BT14" s="988"/>
      <c r="BU14" s="988"/>
      <c r="BV14" s="988"/>
      <c r="BW14" s="1026"/>
      <c r="BX14" s="988"/>
      <c r="BY14" s="1028"/>
      <c r="BZ14" s="1029"/>
      <c r="CA14" s="1020"/>
    </row>
    <row r="15" spans="1:79" ht="117.75" customHeight="1">
      <c r="A15" s="990"/>
      <c r="B15" s="990"/>
      <c r="C15" s="990"/>
      <c r="D15" s="990"/>
      <c r="E15" s="990"/>
      <c r="F15" s="990"/>
      <c r="G15" s="1023"/>
      <c r="H15" s="990"/>
      <c r="I15" s="990"/>
      <c r="J15" s="990"/>
      <c r="K15" s="992"/>
      <c r="L15" s="990"/>
      <c r="M15" s="994"/>
      <c r="N15" s="1002"/>
      <c r="O15" s="1007"/>
      <c r="P15" s="1008"/>
      <c r="Q15" s="1008"/>
      <c r="R15" s="1008"/>
      <c r="S15" s="1008"/>
      <c r="T15" s="1008"/>
      <c r="U15" s="1008"/>
      <c r="V15" s="1008"/>
      <c r="W15" s="1008"/>
      <c r="X15" s="1009"/>
      <c r="Y15" s="992"/>
      <c r="Z15" s="1011" t="s">
        <v>17</v>
      </c>
      <c r="AA15" s="1012"/>
      <c r="AB15" s="1012"/>
      <c r="AC15" s="1012"/>
      <c r="AD15" s="1012"/>
      <c r="AE15" s="1012"/>
      <c r="AF15" s="1012"/>
      <c r="AG15" s="1012"/>
      <c r="AH15" s="1012"/>
      <c r="AI15" s="1012"/>
      <c r="AJ15" s="1015"/>
      <c r="AK15" s="1016"/>
      <c r="AL15" s="1015"/>
      <c r="AM15" s="1016"/>
      <c r="AN15" s="1034"/>
      <c r="AO15" s="1034"/>
      <c r="AP15" s="1034"/>
      <c r="AQ15" s="1018"/>
      <c r="AR15" s="1050" t="s">
        <v>29</v>
      </c>
      <c r="AS15" s="1050"/>
      <c r="AT15" s="1051" t="s">
        <v>21</v>
      </c>
      <c r="AU15" s="1051"/>
      <c r="AV15" s="1051"/>
      <c r="AW15" s="1051"/>
      <c r="AX15" s="1051"/>
      <c r="AY15" s="1051"/>
      <c r="AZ15" s="1051" t="s">
        <v>25</v>
      </c>
      <c r="BA15" s="1051"/>
      <c r="BB15" s="1051"/>
      <c r="BC15" s="1051"/>
      <c r="BD15" s="1022" t="s">
        <v>28</v>
      </c>
      <c r="BE15" s="1059"/>
      <c r="BF15" s="992"/>
      <c r="BG15" s="1054"/>
      <c r="BH15" s="1043"/>
      <c r="BI15" s="1044"/>
      <c r="BJ15" s="1044"/>
      <c r="BK15" s="1045"/>
      <c r="BL15" s="1054" t="s">
        <v>200</v>
      </c>
      <c r="BM15" s="1000"/>
      <c r="BN15" s="1057"/>
      <c r="BO15" s="1043"/>
      <c r="BP15" s="1044"/>
      <c r="BQ15" s="1044"/>
      <c r="BR15" s="1045"/>
      <c r="BS15" s="1057"/>
      <c r="BT15" s="988"/>
      <c r="BU15" s="988"/>
      <c r="BV15" s="988"/>
      <c r="BW15" s="1026"/>
      <c r="BX15" s="988"/>
      <c r="BY15" s="1028"/>
      <c r="BZ15" s="1029"/>
      <c r="CA15" s="1020"/>
    </row>
    <row r="16" spans="1:79" s="5" customFormat="1" ht="119.25" customHeight="1">
      <c r="A16" s="990"/>
      <c r="B16" s="990"/>
      <c r="C16" s="990"/>
      <c r="D16" s="990"/>
      <c r="E16" s="990"/>
      <c r="F16" s="990"/>
      <c r="G16" s="1023"/>
      <c r="H16" s="990"/>
      <c r="I16" s="990"/>
      <c r="J16" s="990"/>
      <c r="K16" s="992"/>
      <c r="L16" s="990"/>
      <c r="M16" s="994"/>
      <c r="N16" s="1002"/>
      <c r="O16" s="1019" t="s">
        <v>50</v>
      </c>
      <c r="P16" s="1019"/>
      <c r="Q16" s="1038" t="s">
        <v>201</v>
      </c>
      <c r="R16" s="1039"/>
      <c r="S16" s="1038" t="s">
        <v>202</v>
      </c>
      <c r="T16" s="1039"/>
      <c r="U16" s="1038" t="s">
        <v>30</v>
      </c>
      <c r="V16" s="1039"/>
      <c r="W16" s="1019" t="s">
        <v>72</v>
      </c>
      <c r="X16" s="1038"/>
      <c r="Y16" s="992"/>
      <c r="Z16" s="1046" t="s">
        <v>203</v>
      </c>
      <c r="AA16" s="1046"/>
      <c r="AB16" s="1046" t="s">
        <v>13</v>
      </c>
      <c r="AC16" s="1046"/>
      <c r="AD16" s="1046" t="s">
        <v>14</v>
      </c>
      <c r="AE16" s="1046"/>
      <c r="AF16" s="1046" t="s">
        <v>15</v>
      </c>
      <c r="AG16" s="1046"/>
      <c r="AH16" s="1046" t="s">
        <v>16</v>
      </c>
      <c r="AI16" s="1032"/>
      <c r="AJ16" s="1017"/>
      <c r="AK16" s="1018"/>
      <c r="AL16" s="1017"/>
      <c r="AM16" s="1018"/>
      <c r="AN16" s="1030" t="s">
        <v>18</v>
      </c>
      <c r="AO16" s="1031"/>
      <c r="AP16" s="1032" t="s">
        <v>19</v>
      </c>
      <c r="AQ16" s="1031"/>
      <c r="AR16" s="1047" t="s">
        <v>20</v>
      </c>
      <c r="AS16" s="1047"/>
      <c r="AT16" s="1047" t="s">
        <v>22</v>
      </c>
      <c r="AU16" s="1047"/>
      <c r="AV16" s="1047" t="s">
        <v>23</v>
      </c>
      <c r="AW16" s="1047"/>
      <c r="AX16" s="997" t="s">
        <v>24</v>
      </c>
      <c r="AY16" s="999"/>
      <c r="AZ16" s="997" t="s">
        <v>26</v>
      </c>
      <c r="BA16" s="999"/>
      <c r="BB16" s="1047" t="s">
        <v>27</v>
      </c>
      <c r="BC16" s="1047"/>
      <c r="BD16" s="1024"/>
      <c r="BE16" s="1060"/>
      <c r="BF16" s="992"/>
      <c r="BG16" s="1054"/>
      <c r="BH16" s="1043" t="s">
        <v>67</v>
      </c>
      <c r="BI16" s="1045"/>
      <c r="BJ16" s="1043" t="s">
        <v>68</v>
      </c>
      <c r="BK16" s="1045"/>
      <c r="BL16" s="1054"/>
      <c r="BM16" s="1000"/>
      <c r="BN16" s="1057"/>
      <c r="BO16" s="1048" t="s">
        <v>67</v>
      </c>
      <c r="BP16" s="1049"/>
      <c r="BQ16" s="997" t="s">
        <v>68</v>
      </c>
      <c r="BR16" s="999"/>
      <c r="BS16" s="1057"/>
      <c r="BT16" s="988"/>
      <c r="BU16" s="988"/>
      <c r="BV16" s="988"/>
      <c r="BW16" s="1026"/>
      <c r="BX16" s="988"/>
      <c r="BY16" s="1028"/>
      <c r="BZ16" s="1029"/>
      <c r="CA16" s="1020"/>
    </row>
    <row r="17" spans="1:79" s="5" customFormat="1" ht="60.75" customHeight="1">
      <c r="A17" s="1021"/>
      <c r="B17" s="1021"/>
      <c r="C17" s="1021"/>
      <c r="D17" s="1021"/>
      <c r="E17" s="1021"/>
      <c r="F17" s="1021"/>
      <c r="G17" s="1024"/>
      <c r="H17" s="1021"/>
      <c r="I17" s="1021"/>
      <c r="J17" s="990"/>
      <c r="K17" s="992"/>
      <c r="L17" s="990"/>
      <c r="M17" s="994"/>
      <c r="N17" s="1003"/>
      <c r="O17" s="7" t="s">
        <v>11</v>
      </c>
      <c r="P17" s="7" t="s">
        <v>12</v>
      </c>
      <c r="Q17" s="7" t="s">
        <v>11</v>
      </c>
      <c r="R17" s="7" t="s">
        <v>12</v>
      </c>
      <c r="S17" s="7" t="s">
        <v>11</v>
      </c>
      <c r="T17" s="7" t="s">
        <v>12</v>
      </c>
      <c r="U17" s="7" t="s">
        <v>11</v>
      </c>
      <c r="V17" s="7" t="s">
        <v>12</v>
      </c>
      <c r="W17" s="7" t="s">
        <v>11</v>
      </c>
      <c r="X17" s="575" t="s">
        <v>12</v>
      </c>
      <c r="Y17" s="1010"/>
      <c r="Z17" s="70" t="s">
        <v>11</v>
      </c>
      <c r="AA17" s="70" t="s">
        <v>12</v>
      </c>
      <c r="AB17" s="70" t="s">
        <v>11</v>
      </c>
      <c r="AC17" s="70" t="s">
        <v>12</v>
      </c>
      <c r="AD17" s="70" t="s">
        <v>11</v>
      </c>
      <c r="AE17" s="70" t="s">
        <v>12</v>
      </c>
      <c r="AF17" s="70" t="s">
        <v>11</v>
      </c>
      <c r="AG17" s="70" t="s">
        <v>12</v>
      </c>
      <c r="AH17" s="70" t="s">
        <v>11</v>
      </c>
      <c r="AI17" s="70" t="s">
        <v>12</v>
      </c>
      <c r="AJ17" s="70" t="s">
        <v>11</v>
      </c>
      <c r="AK17" s="70" t="s">
        <v>12</v>
      </c>
      <c r="AL17" s="70" t="s">
        <v>11</v>
      </c>
      <c r="AM17" s="70" t="s">
        <v>12</v>
      </c>
      <c r="AN17" s="70" t="s">
        <v>11</v>
      </c>
      <c r="AO17" s="70" t="s">
        <v>12</v>
      </c>
      <c r="AP17" s="70" t="s">
        <v>11</v>
      </c>
      <c r="AQ17" s="70" t="s">
        <v>12</v>
      </c>
      <c r="AR17" s="7" t="s">
        <v>11</v>
      </c>
      <c r="AS17" s="7" t="s">
        <v>12</v>
      </c>
      <c r="AT17" s="7" t="s">
        <v>11</v>
      </c>
      <c r="AU17" s="7" t="s">
        <v>12</v>
      </c>
      <c r="AV17" s="7" t="s">
        <v>11</v>
      </c>
      <c r="AW17" s="7" t="s">
        <v>12</v>
      </c>
      <c r="AX17" s="7" t="s">
        <v>11</v>
      </c>
      <c r="AY17" s="7" t="s">
        <v>12</v>
      </c>
      <c r="AZ17" s="7" t="s">
        <v>11</v>
      </c>
      <c r="BA17" s="7" t="s">
        <v>12</v>
      </c>
      <c r="BB17" s="7" t="s">
        <v>11</v>
      </c>
      <c r="BC17" s="7" t="s">
        <v>12</v>
      </c>
      <c r="BD17" s="7" t="s">
        <v>11</v>
      </c>
      <c r="BE17" s="7" t="s">
        <v>12</v>
      </c>
      <c r="BF17" s="1010"/>
      <c r="BG17" s="1055"/>
      <c r="BH17" s="7" t="s">
        <v>11</v>
      </c>
      <c r="BI17" s="7" t="s">
        <v>12</v>
      </c>
      <c r="BJ17" s="7" t="s">
        <v>11</v>
      </c>
      <c r="BK17" s="7" t="s">
        <v>12</v>
      </c>
      <c r="BL17" s="1055"/>
      <c r="BM17" s="1000"/>
      <c r="BN17" s="1058"/>
      <c r="BO17" s="7" t="s">
        <v>11</v>
      </c>
      <c r="BP17" s="7" t="s">
        <v>12</v>
      </c>
      <c r="BQ17" s="7" t="s">
        <v>11</v>
      </c>
      <c r="BR17" s="7" t="s">
        <v>12</v>
      </c>
      <c r="BS17" s="1058"/>
      <c r="BT17" s="988"/>
      <c r="BU17" s="988"/>
      <c r="BV17" s="988"/>
      <c r="BW17" s="1027"/>
      <c r="BX17" s="988"/>
      <c r="BY17" s="1028"/>
      <c r="BZ17" s="1029"/>
      <c r="CA17" s="1020"/>
    </row>
    <row r="18" spans="1:79" s="579" customFormat="1" ht="25.5" customHeight="1">
      <c r="A18" s="160">
        <v>1</v>
      </c>
      <c r="B18" s="160">
        <v>2</v>
      </c>
      <c r="C18" s="160">
        <v>3</v>
      </c>
      <c r="D18" s="160">
        <v>4</v>
      </c>
      <c r="E18" s="160">
        <v>5</v>
      </c>
      <c r="F18" s="160">
        <v>6</v>
      </c>
      <c r="G18" s="9">
        <v>7</v>
      </c>
      <c r="H18" s="160">
        <v>8</v>
      </c>
      <c r="I18" s="160">
        <v>9</v>
      </c>
      <c r="J18" s="160">
        <v>10</v>
      </c>
      <c r="K18" s="161">
        <v>11</v>
      </c>
      <c r="L18" s="160" t="s">
        <v>204</v>
      </c>
      <c r="M18" s="162" t="s">
        <v>205</v>
      </c>
      <c r="N18" s="160">
        <v>14</v>
      </c>
      <c r="O18" s="160">
        <v>15</v>
      </c>
      <c r="P18" s="160">
        <v>16</v>
      </c>
      <c r="Q18" s="160">
        <v>17</v>
      </c>
      <c r="R18" s="160">
        <v>18</v>
      </c>
      <c r="S18" s="160">
        <v>19</v>
      </c>
      <c r="T18" s="160">
        <v>20</v>
      </c>
      <c r="U18" s="160">
        <v>21</v>
      </c>
      <c r="V18" s="160">
        <v>22</v>
      </c>
      <c r="W18" s="160">
        <v>23</v>
      </c>
      <c r="X18" s="160">
        <v>24</v>
      </c>
      <c r="Y18" s="161">
        <v>25</v>
      </c>
      <c r="Z18" s="163">
        <v>26</v>
      </c>
      <c r="AA18" s="163">
        <v>27</v>
      </c>
      <c r="AB18" s="163">
        <v>28</v>
      </c>
      <c r="AC18" s="163">
        <v>29</v>
      </c>
      <c r="AD18" s="163">
        <v>30</v>
      </c>
      <c r="AE18" s="163">
        <v>31</v>
      </c>
      <c r="AF18" s="163">
        <v>32</v>
      </c>
      <c r="AG18" s="163">
        <v>33</v>
      </c>
      <c r="AH18" s="163">
        <v>34</v>
      </c>
      <c r="AI18" s="163">
        <v>35</v>
      </c>
      <c r="AJ18" s="163">
        <v>36</v>
      </c>
      <c r="AK18" s="163">
        <v>37</v>
      </c>
      <c r="AL18" s="163">
        <v>36</v>
      </c>
      <c r="AM18" s="163">
        <v>37</v>
      </c>
      <c r="AN18" s="163">
        <v>38</v>
      </c>
      <c r="AO18" s="163">
        <v>39</v>
      </c>
      <c r="AP18" s="163">
        <v>40</v>
      </c>
      <c r="AQ18" s="163">
        <v>41</v>
      </c>
      <c r="AR18" s="160">
        <v>42</v>
      </c>
      <c r="AS18" s="160">
        <v>43</v>
      </c>
      <c r="AT18" s="160">
        <v>44</v>
      </c>
      <c r="AU18" s="160">
        <v>45</v>
      </c>
      <c r="AV18" s="160">
        <v>46</v>
      </c>
      <c r="AW18" s="160">
        <v>47</v>
      </c>
      <c r="AX18" s="160">
        <v>48</v>
      </c>
      <c r="AY18" s="160">
        <v>49</v>
      </c>
      <c r="AZ18" s="160">
        <v>50</v>
      </c>
      <c r="BA18" s="160">
        <v>51</v>
      </c>
      <c r="BB18" s="160">
        <v>52</v>
      </c>
      <c r="BC18" s="160">
        <v>53</v>
      </c>
      <c r="BD18" s="160">
        <v>54</v>
      </c>
      <c r="BE18" s="160">
        <v>55</v>
      </c>
      <c r="BF18" s="161">
        <v>56</v>
      </c>
      <c r="BG18" s="164">
        <v>57</v>
      </c>
      <c r="BH18" s="160">
        <v>58</v>
      </c>
      <c r="BI18" s="160">
        <v>59</v>
      </c>
      <c r="BJ18" s="160">
        <v>60</v>
      </c>
      <c r="BK18" s="160">
        <v>61</v>
      </c>
      <c r="BL18" s="164">
        <v>62</v>
      </c>
      <c r="BM18" s="194"/>
      <c r="BN18" s="165">
        <v>63</v>
      </c>
      <c r="BO18" s="160">
        <v>64</v>
      </c>
      <c r="BP18" s="160">
        <v>65</v>
      </c>
      <c r="BQ18" s="160">
        <v>66</v>
      </c>
      <c r="BR18" s="160">
        <v>67</v>
      </c>
      <c r="BS18" s="165">
        <v>68</v>
      </c>
      <c r="BT18" s="166"/>
      <c r="BU18" s="166"/>
      <c r="BV18" s="166"/>
      <c r="BW18" s="166"/>
      <c r="BX18" s="166"/>
      <c r="BY18" s="166"/>
      <c r="BZ18" s="166"/>
      <c r="CA18" s="166"/>
    </row>
    <row r="19" spans="1:79" s="422" customFormat="1" ht="25.5" customHeight="1">
      <c r="A19" s="1064" t="s">
        <v>255</v>
      </c>
      <c r="B19" s="1065"/>
      <c r="C19" s="1065"/>
      <c r="D19" s="1065"/>
      <c r="E19" s="1065"/>
      <c r="F19" s="1065"/>
      <c r="G19" s="419"/>
      <c r="H19" s="420"/>
      <c r="I19" s="420"/>
      <c r="J19" s="420"/>
      <c r="K19" s="420"/>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20"/>
      <c r="AK19" s="420"/>
      <c r="AL19" s="420"/>
      <c r="AM19" s="420"/>
      <c r="AN19" s="420"/>
      <c r="AO19" s="420"/>
      <c r="AP19" s="420"/>
      <c r="AQ19" s="420"/>
      <c r="AR19" s="420"/>
      <c r="AS19" s="420"/>
      <c r="AT19" s="420"/>
      <c r="AU19" s="420"/>
      <c r="AV19" s="420"/>
      <c r="AW19" s="420"/>
      <c r="AX19" s="420"/>
      <c r="AY19" s="420"/>
      <c r="AZ19" s="420"/>
      <c r="BA19" s="420"/>
      <c r="BB19" s="420"/>
      <c r="BC19" s="420"/>
      <c r="BD19" s="420"/>
      <c r="BE19" s="420"/>
      <c r="BF19" s="420"/>
      <c r="BG19" s="420"/>
      <c r="BH19" s="420"/>
      <c r="BI19" s="420"/>
      <c r="BJ19" s="420"/>
      <c r="BK19" s="420"/>
      <c r="BL19" s="420"/>
      <c r="BM19" s="421"/>
      <c r="BN19" s="420"/>
      <c r="BO19" s="420"/>
      <c r="BP19" s="420"/>
      <c r="BQ19" s="420"/>
      <c r="BR19" s="420"/>
      <c r="BS19" s="420"/>
      <c r="BT19" s="420"/>
      <c r="BU19" s="420"/>
      <c r="BV19" s="420"/>
      <c r="BW19" s="420"/>
      <c r="BX19" s="420"/>
      <c r="BY19" s="420"/>
      <c r="BZ19" s="420"/>
      <c r="CA19" s="420"/>
    </row>
    <row r="20" spans="1:79" s="646" customFormat="1" ht="37.5" customHeight="1">
      <c r="A20" s="1066" t="s">
        <v>250</v>
      </c>
      <c r="B20" s="1067"/>
      <c r="C20" s="1067"/>
      <c r="D20" s="1068"/>
      <c r="E20" s="641"/>
      <c r="F20" s="641"/>
      <c r="G20" s="641"/>
      <c r="H20" s="642"/>
      <c r="I20" s="642">
        <f t="shared" ref="I20:AN20" si="0">SUM(I21:I23)</f>
        <v>3</v>
      </c>
      <c r="J20" s="643">
        <f t="shared" si="0"/>
        <v>21513</v>
      </c>
      <c r="K20" s="642">
        <f t="shared" si="0"/>
        <v>21513</v>
      </c>
      <c r="L20" s="642">
        <f t="shared" si="0"/>
        <v>32269.5</v>
      </c>
      <c r="M20" s="642">
        <f t="shared" si="0"/>
        <v>0</v>
      </c>
      <c r="N20" s="642">
        <f t="shared" si="0"/>
        <v>0</v>
      </c>
      <c r="O20" s="642">
        <f t="shared" si="0"/>
        <v>0.75</v>
      </c>
      <c r="P20" s="642">
        <f t="shared" si="0"/>
        <v>5378.25</v>
      </c>
      <c r="Q20" s="642">
        <f t="shared" si="0"/>
        <v>0</v>
      </c>
      <c r="R20" s="642">
        <f t="shared" si="0"/>
        <v>0</v>
      </c>
      <c r="S20" s="642">
        <f t="shared" si="0"/>
        <v>0</v>
      </c>
      <c r="T20" s="642">
        <f t="shared" si="0"/>
        <v>0</v>
      </c>
      <c r="U20" s="642">
        <f t="shared" si="0"/>
        <v>0</v>
      </c>
      <c r="V20" s="642">
        <f t="shared" si="0"/>
        <v>0</v>
      </c>
      <c r="W20" s="642">
        <f t="shared" si="0"/>
        <v>0</v>
      </c>
      <c r="X20" s="642">
        <f t="shared" si="0"/>
        <v>0</v>
      </c>
      <c r="Y20" s="644">
        <f t="shared" si="0"/>
        <v>5378.25</v>
      </c>
      <c r="Z20" s="642">
        <f t="shared" si="0"/>
        <v>0</v>
      </c>
      <c r="AA20" s="642">
        <f t="shared" si="0"/>
        <v>0</v>
      </c>
      <c r="AB20" s="642">
        <f t="shared" si="0"/>
        <v>0</v>
      </c>
      <c r="AC20" s="642">
        <f t="shared" si="0"/>
        <v>0</v>
      </c>
      <c r="AD20" s="642">
        <f t="shared" si="0"/>
        <v>0</v>
      </c>
      <c r="AE20" s="642">
        <f t="shared" si="0"/>
        <v>0</v>
      </c>
      <c r="AF20" s="642">
        <f t="shared" si="0"/>
        <v>0</v>
      </c>
      <c r="AG20" s="642">
        <f t="shared" si="0"/>
        <v>0</v>
      </c>
      <c r="AH20" s="642">
        <f t="shared" si="0"/>
        <v>0</v>
      </c>
      <c r="AI20" s="642">
        <f t="shared" si="0"/>
        <v>0</v>
      </c>
      <c r="AJ20" s="642">
        <f t="shared" si="0"/>
        <v>0</v>
      </c>
      <c r="AK20" s="642">
        <f t="shared" si="0"/>
        <v>0</v>
      </c>
      <c r="AL20" s="642">
        <f t="shared" si="0"/>
        <v>0</v>
      </c>
      <c r="AM20" s="642">
        <f t="shared" si="0"/>
        <v>0</v>
      </c>
      <c r="AN20" s="642">
        <f t="shared" si="0"/>
        <v>0</v>
      </c>
      <c r="AO20" s="642">
        <f t="shared" ref="AO20:BL20" si="1">SUM(AO21:AO23)</f>
        <v>0</v>
      </c>
      <c r="AP20" s="642">
        <f t="shared" si="1"/>
        <v>0</v>
      </c>
      <c r="AQ20" s="642">
        <f t="shared" si="1"/>
        <v>0</v>
      </c>
      <c r="AR20" s="642">
        <f t="shared" si="1"/>
        <v>0</v>
      </c>
      <c r="AS20" s="642">
        <f t="shared" si="1"/>
        <v>0</v>
      </c>
      <c r="AT20" s="642">
        <f t="shared" si="1"/>
        <v>0</v>
      </c>
      <c r="AU20" s="642">
        <f t="shared" si="1"/>
        <v>0</v>
      </c>
      <c r="AV20" s="642">
        <f t="shared" si="1"/>
        <v>0</v>
      </c>
      <c r="AW20" s="642">
        <f t="shared" si="1"/>
        <v>0</v>
      </c>
      <c r="AX20" s="642">
        <f t="shared" si="1"/>
        <v>0</v>
      </c>
      <c r="AY20" s="642">
        <f t="shared" si="1"/>
        <v>0</v>
      </c>
      <c r="AZ20" s="642">
        <f t="shared" si="1"/>
        <v>0.75</v>
      </c>
      <c r="BA20" s="644">
        <f t="shared" si="1"/>
        <v>5378.25</v>
      </c>
      <c r="BB20" s="644">
        <f t="shared" si="1"/>
        <v>0</v>
      </c>
      <c r="BC20" s="644">
        <f t="shared" si="1"/>
        <v>0</v>
      </c>
      <c r="BD20" s="644">
        <f t="shared" si="1"/>
        <v>0</v>
      </c>
      <c r="BE20" s="644">
        <f t="shared" si="1"/>
        <v>0</v>
      </c>
      <c r="BF20" s="644">
        <f t="shared" si="1"/>
        <v>5378.25</v>
      </c>
      <c r="BG20" s="644">
        <f t="shared" si="1"/>
        <v>43026</v>
      </c>
      <c r="BH20" s="642">
        <f t="shared" si="1"/>
        <v>1.8</v>
      </c>
      <c r="BI20" s="644">
        <f t="shared" si="1"/>
        <v>25815.599999999999</v>
      </c>
      <c r="BJ20" s="642">
        <f t="shared" si="1"/>
        <v>2.4</v>
      </c>
      <c r="BK20" s="644">
        <f t="shared" si="1"/>
        <v>34420.800000000003</v>
      </c>
      <c r="BL20" s="644">
        <f t="shared" si="1"/>
        <v>103262.39999999999</v>
      </c>
      <c r="BM20" s="645"/>
      <c r="BN20" s="644">
        <f t="shared" ref="BN20:CA20" si="2">SUM(BN21:BN23)</f>
        <v>43026</v>
      </c>
      <c r="BO20" s="642">
        <f t="shared" si="2"/>
        <v>1.8</v>
      </c>
      <c r="BP20" s="644">
        <f t="shared" si="2"/>
        <v>25815.599999999999</v>
      </c>
      <c r="BQ20" s="642">
        <f t="shared" si="2"/>
        <v>2.4</v>
      </c>
      <c r="BR20" s="642">
        <f t="shared" si="2"/>
        <v>34420.800000000003</v>
      </c>
      <c r="BS20" s="642">
        <f t="shared" si="2"/>
        <v>103262.39999999999</v>
      </c>
      <c r="BT20" s="642">
        <f t="shared" si="2"/>
        <v>137683.20000000001</v>
      </c>
      <c r="BU20" s="642">
        <f t="shared" si="2"/>
        <v>1652198.3999999999</v>
      </c>
      <c r="BV20" s="642">
        <f t="shared" si="2"/>
        <v>0</v>
      </c>
      <c r="BW20" s="642">
        <f t="shared" si="2"/>
        <v>3</v>
      </c>
      <c r="BX20" s="642">
        <f t="shared" si="2"/>
        <v>1652198.3999999999</v>
      </c>
      <c r="BY20" s="642">
        <f t="shared" si="2"/>
        <v>3</v>
      </c>
      <c r="BZ20" s="642">
        <f t="shared" si="2"/>
        <v>1652201.4</v>
      </c>
      <c r="CA20" s="642">
        <f t="shared" si="2"/>
        <v>498964.83</v>
      </c>
    </row>
    <row r="21" spans="1:79" s="74" customFormat="1" ht="26.25" customHeight="1">
      <c r="A21" s="73">
        <v>1</v>
      </c>
      <c r="B21" s="423" t="s">
        <v>206</v>
      </c>
      <c r="C21" s="404" t="s">
        <v>257</v>
      </c>
      <c r="D21" s="403">
        <v>3</v>
      </c>
      <c r="E21" s="404" t="s">
        <v>75</v>
      </c>
      <c r="F21" s="404"/>
      <c r="G21" s="403">
        <v>30</v>
      </c>
      <c r="H21" s="403">
        <f t="shared" ref="H21:H23" si="3">G21/I21</f>
        <v>30</v>
      </c>
      <c r="I21" s="403">
        <v>1</v>
      </c>
      <c r="J21" s="450">
        <f>(6603*8.6%)+6603</f>
        <v>7171</v>
      </c>
      <c r="K21" s="415">
        <f t="shared" ref="K21:K23" si="4">J21*I21</f>
        <v>7171</v>
      </c>
      <c r="L21" s="404">
        <f>'[2]коэф. '!T14</f>
        <v>10756.5</v>
      </c>
      <c r="M21" s="404"/>
      <c r="N21" s="404">
        <v>0</v>
      </c>
      <c r="O21" s="424">
        <v>0.25</v>
      </c>
      <c r="P21" s="404">
        <f>K21*O21</f>
        <v>1792.75</v>
      </c>
      <c r="Q21" s="404"/>
      <c r="R21" s="404">
        <f t="shared" ref="R21:R23" si="5">K21*Q21</f>
        <v>0</v>
      </c>
      <c r="S21" s="404"/>
      <c r="T21" s="404">
        <f t="shared" ref="T21:T23" si="6">K21*S21</f>
        <v>0</v>
      </c>
      <c r="U21" s="424"/>
      <c r="V21" s="73">
        <f t="shared" ref="V21:V23" si="7">U21*K21</f>
        <v>0</v>
      </c>
      <c r="W21" s="424"/>
      <c r="X21" s="73">
        <f t="shared" ref="X21:X23" si="8">W21*K21</f>
        <v>0</v>
      </c>
      <c r="Y21" s="602">
        <f t="shared" ref="Y21:Y23" si="9">P21+R21+T21+V21+X21</f>
        <v>1792.75</v>
      </c>
      <c r="Z21" s="424"/>
      <c r="AA21" s="404"/>
      <c r="AB21" s="424"/>
      <c r="AC21" s="404"/>
      <c r="AD21" s="424"/>
      <c r="AE21" s="404"/>
      <c r="AF21" s="424"/>
      <c r="AG21" s="404"/>
      <c r="AH21" s="424"/>
      <c r="AI21" s="404"/>
      <c r="AJ21" s="424"/>
      <c r="AK21" s="404"/>
      <c r="AL21" s="424"/>
      <c r="AM21" s="404"/>
      <c r="AN21" s="424"/>
      <c r="AO21" s="404"/>
      <c r="AP21" s="424"/>
      <c r="AQ21" s="404"/>
      <c r="AR21" s="424"/>
      <c r="AS21" s="404">
        <f t="shared" ref="AS21:AS23" si="10">AR21*K21</f>
        <v>0</v>
      </c>
      <c r="AT21" s="424"/>
      <c r="AU21" s="73">
        <f t="shared" ref="AU21:AU23" si="11">AT21*K21</f>
        <v>0</v>
      </c>
      <c r="AV21" s="424"/>
      <c r="AW21" s="73">
        <f t="shared" ref="AW21:AW23" si="12">AV21*K21</f>
        <v>0</v>
      </c>
      <c r="AX21" s="424"/>
      <c r="AY21" s="73">
        <f t="shared" ref="AY21:AY23" si="13">AX21*K21</f>
        <v>0</v>
      </c>
      <c r="AZ21" s="424">
        <v>0.25</v>
      </c>
      <c r="BA21" s="602">
        <f t="shared" ref="BA21:BA23" si="14">AZ21*K21</f>
        <v>1792.75</v>
      </c>
      <c r="BB21" s="602"/>
      <c r="BC21" s="602">
        <f t="shared" ref="BC21:BC23" si="15">BB21*K21</f>
        <v>0</v>
      </c>
      <c r="BD21" s="602"/>
      <c r="BE21" s="602">
        <f t="shared" ref="BE21:BE23" si="16">BD21*K21</f>
        <v>0</v>
      </c>
      <c r="BF21" s="602">
        <f t="shared" ref="BF21:BF23" si="17">AA21+AC21+AE21+AG21+AI21+AK21+AO21+AQ21+AS21+AU21+AW21+AY21+BA21+BC21+BE21</f>
        <v>1792.75</v>
      </c>
      <c r="BG21" s="602">
        <f>L21+Y21+BF21</f>
        <v>14342</v>
      </c>
      <c r="BH21" s="424">
        <v>0.6</v>
      </c>
      <c r="BI21" s="602">
        <f>BG21*BH21</f>
        <v>8605.2000000000007</v>
      </c>
      <c r="BJ21" s="424">
        <v>0.8</v>
      </c>
      <c r="BK21" s="602">
        <f>BG21*BJ21</f>
        <v>11473.6</v>
      </c>
      <c r="BL21" s="602">
        <f>BG21+BI21+BK21</f>
        <v>34420.800000000003</v>
      </c>
      <c r="BM21" s="603"/>
      <c r="BN21" s="602">
        <f t="shared" ref="BN21:BN23" si="18">N21+Z21+BG21</f>
        <v>14342</v>
      </c>
      <c r="BO21" s="424">
        <v>0.6</v>
      </c>
      <c r="BP21" s="602">
        <f t="shared" ref="BP21:BP23" si="19">BN21*BO21</f>
        <v>8605.2000000000007</v>
      </c>
      <c r="BQ21" s="424">
        <v>0.8</v>
      </c>
      <c r="BR21" s="602">
        <f t="shared" ref="BR21:BR23" si="20">BN21*BQ21</f>
        <v>11473.6</v>
      </c>
      <c r="BS21" s="602">
        <f>BN21+BP21+BR21</f>
        <v>34420.800000000003</v>
      </c>
      <c r="BT21" s="602">
        <f t="shared" ref="BT21:BT23" si="21">BR21+BS21</f>
        <v>45894.400000000001</v>
      </c>
      <c r="BU21" s="602">
        <f>BT21*12</f>
        <v>550732.80000000005</v>
      </c>
      <c r="BV21" s="602">
        <f>BT21*(7/100)*0</f>
        <v>0</v>
      </c>
      <c r="BW21" s="602">
        <v>0</v>
      </c>
      <c r="BX21" s="602">
        <f t="shared" ref="BX21:BX23" si="22">SUM(BU21:BV21)</f>
        <v>550732.80000000005</v>
      </c>
      <c r="BY21" s="602">
        <v>0</v>
      </c>
      <c r="BZ21" s="602">
        <f t="shared" ref="BZ21:BZ23" si="23">SUM(BX21:BY21)</f>
        <v>550732.80000000005</v>
      </c>
      <c r="CA21" s="602">
        <f t="shared" ref="CA21:CA23" si="24">BZ21*30.2%</f>
        <v>166321.31</v>
      </c>
    </row>
    <row r="22" spans="1:79" s="74" customFormat="1" ht="25.5">
      <c r="A22" s="73">
        <v>2</v>
      </c>
      <c r="B22" s="423" t="s">
        <v>510</v>
      </c>
      <c r="C22" s="404" t="s">
        <v>257</v>
      </c>
      <c r="D22" s="403">
        <v>3</v>
      </c>
      <c r="E22" s="404" t="s">
        <v>75</v>
      </c>
      <c r="F22" s="404"/>
      <c r="G22" s="403">
        <v>30</v>
      </c>
      <c r="H22" s="403">
        <f t="shared" si="3"/>
        <v>30</v>
      </c>
      <c r="I22" s="403">
        <v>1</v>
      </c>
      <c r="J22" s="450">
        <f>(6603*8.6%)+6603</f>
        <v>7171</v>
      </c>
      <c r="K22" s="415">
        <f t="shared" si="4"/>
        <v>7171</v>
      </c>
      <c r="L22" s="404">
        <f>'[2]коэф. '!T15</f>
        <v>10756.5</v>
      </c>
      <c r="M22" s="404"/>
      <c r="N22" s="404">
        <v>0</v>
      </c>
      <c r="O22" s="424">
        <v>0.25</v>
      </c>
      <c r="P22" s="404">
        <f t="shared" ref="P22:P23" si="25">K22*O22</f>
        <v>1792.75</v>
      </c>
      <c r="Q22" s="404"/>
      <c r="R22" s="404">
        <f t="shared" si="5"/>
        <v>0</v>
      </c>
      <c r="S22" s="404"/>
      <c r="T22" s="404">
        <f t="shared" si="6"/>
        <v>0</v>
      </c>
      <c r="U22" s="424"/>
      <c r="V22" s="73">
        <f t="shared" si="7"/>
        <v>0</v>
      </c>
      <c r="W22" s="424"/>
      <c r="X22" s="73">
        <f t="shared" si="8"/>
        <v>0</v>
      </c>
      <c r="Y22" s="602">
        <f t="shared" si="9"/>
        <v>1792.75</v>
      </c>
      <c r="Z22" s="424"/>
      <c r="AA22" s="404"/>
      <c r="AB22" s="424"/>
      <c r="AC22" s="404"/>
      <c r="AD22" s="424"/>
      <c r="AE22" s="404"/>
      <c r="AF22" s="424"/>
      <c r="AG22" s="404"/>
      <c r="AH22" s="424"/>
      <c r="AI22" s="404"/>
      <c r="AJ22" s="424"/>
      <c r="AK22" s="404"/>
      <c r="AL22" s="424"/>
      <c r="AM22" s="404"/>
      <c r="AN22" s="424"/>
      <c r="AO22" s="404"/>
      <c r="AP22" s="424"/>
      <c r="AQ22" s="404"/>
      <c r="AR22" s="424"/>
      <c r="AS22" s="404">
        <f t="shared" si="10"/>
        <v>0</v>
      </c>
      <c r="AT22" s="424"/>
      <c r="AU22" s="73">
        <f t="shared" si="11"/>
        <v>0</v>
      </c>
      <c r="AV22" s="424"/>
      <c r="AW22" s="73">
        <f t="shared" si="12"/>
        <v>0</v>
      </c>
      <c r="AX22" s="424"/>
      <c r="AY22" s="73">
        <f t="shared" si="13"/>
        <v>0</v>
      </c>
      <c r="AZ22" s="424">
        <v>0.25</v>
      </c>
      <c r="BA22" s="602">
        <f t="shared" si="14"/>
        <v>1792.75</v>
      </c>
      <c r="BB22" s="602"/>
      <c r="BC22" s="602">
        <f t="shared" si="15"/>
        <v>0</v>
      </c>
      <c r="BD22" s="602"/>
      <c r="BE22" s="602">
        <f t="shared" si="16"/>
        <v>0</v>
      </c>
      <c r="BF22" s="602">
        <f t="shared" si="17"/>
        <v>1792.75</v>
      </c>
      <c r="BG22" s="602">
        <f t="shared" ref="BG22:BG23" si="26">L22+Y22+BF22</f>
        <v>14342</v>
      </c>
      <c r="BH22" s="424">
        <v>0.6</v>
      </c>
      <c r="BI22" s="602">
        <f>BG22*BH22</f>
        <v>8605.2000000000007</v>
      </c>
      <c r="BJ22" s="424">
        <v>0.8</v>
      </c>
      <c r="BK22" s="602">
        <f>BG22*BJ22</f>
        <v>11473.6</v>
      </c>
      <c r="BL22" s="602">
        <f t="shared" ref="BL22:BL23" si="27">BG22+BI22+BK22</f>
        <v>34420.800000000003</v>
      </c>
      <c r="BM22" s="603"/>
      <c r="BN22" s="602">
        <f t="shared" si="18"/>
        <v>14342</v>
      </c>
      <c r="BO22" s="424">
        <v>0.6</v>
      </c>
      <c r="BP22" s="602">
        <f t="shared" si="19"/>
        <v>8605.2000000000007</v>
      </c>
      <c r="BQ22" s="424">
        <v>0.8</v>
      </c>
      <c r="BR22" s="602">
        <f t="shared" si="20"/>
        <v>11473.6</v>
      </c>
      <c r="BS22" s="602">
        <f t="shared" ref="BS22:BS23" si="28">BN22+BP22+BR22</f>
        <v>34420.800000000003</v>
      </c>
      <c r="BT22" s="602">
        <f t="shared" si="21"/>
        <v>45894.400000000001</v>
      </c>
      <c r="BU22" s="602">
        <f t="shared" ref="BU22:BU23" si="29">BT22*12</f>
        <v>550732.80000000005</v>
      </c>
      <c r="BV22" s="602">
        <f t="shared" ref="BV22:BV23" si="30">BT22*(7/100)*0</f>
        <v>0</v>
      </c>
      <c r="BW22" s="602">
        <v>1</v>
      </c>
      <c r="BX22" s="602">
        <f t="shared" si="22"/>
        <v>550732.80000000005</v>
      </c>
      <c r="BY22" s="602">
        <v>1</v>
      </c>
      <c r="BZ22" s="602">
        <f t="shared" si="23"/>
        <v>550733.80000000005</v>
      </c>
      <c r="CA22" s="602">
        <f t="shared" si="24"/>
        <v>166321.60999999999</v>
      </c>
    </row>
    <row r="23" spans="1:79" s="74" customFormat="1" ht="25.5">
      <c r="A23" s="73">
        <v>3</v>
      </c>
      <c r="B23" s="423" t="s">
        <v>76</v>
      </c>
      <c r="C23" s="404" t="s">
        <v>257</v>
      </c>
      <c r="D23" s="403">
        <v>3</v>
      </c>
      <c r="E23" s="404" t="s">
        <v>75</v>
      </c>
      <c r="F23" s="404"/>
      <c r="G23" s="403">
        <v>30</v>
      </c>
      <c r="H23" s="403">
        <f t="shared" si="3"/>
        <v>30</v>
      </c>
      <c r="I23" s="403">
        <v>1</v>
      </c>
      <c r="J23" s="450">
        <f>(6603*8.6%)+6603</f>
        <v>7171</v>
      </c>
      <c r="K23" s="415">
        <f t="shared" si="4"/>
        <v>7171</v>
      </c>
      <c r="L23" s="404">
        <f>'[2]коэф. '!T16</f>
        <v>10756.5</v>
      </c>
      <c r="M23" s="404"/>
      <c r="N23" s="404">
        <v>0</v>
      </c>
      <c r="O23" s="424">
        <v>0.25</v>
      </c>
      <c r="P23" s="404">
        <f t="shared" si="25"/>
        <v>1792.75</v>
      </c>
      <c r="Q23" s="404"/>
      <c r="R23" s="404">
        <f t="shared" si="5"/>
        <v>0</v>
      </c>
      <c r="S23" s="404"/>
      <c r="T23" s="404">
        <f t="shared" si="6"/>
        <v>0</v>
      </c>
      <c r="U23" s="424"/>
      <c r="V23" s="73">
        <f t="shared" si="7"/>
        <v>0</v>
      </c>
      <c r="W23" s="424"/>
      <c r="X23" s="73">
        <f t="shared" si="8"/>
        <v>0</v>
      </c>
      <c r="Y23" s="602">
        <f t="shared" si="9"/>
        <v>1792.75</v>
      </c>
      <c r="Z23" s="424"/>
      <c r="AA23" s="404"/>
      <c r="AB23" s="424"/>
      <c r="AC23" s="404"/>
      <c r="AD23" s="424"/>
      <c r="AE23" s="404"/>
      <c r="AF23" s="424"/>
      <c r="AG23" s="404"/>
      <c r="AH23" s="424"/>
      <c r="AI23" s="404"/>
      <c r="AJ23" s="424"/>
      <c r="AK23" s="404"/>
      <c r="AL23" s="424"/>
      <c r="AM23" s="404"/>
      <c r="AN23" s="424"/>
      <c r="AO23" s="404"/>
      <c r="AP23" s="424"/>
      <c r="AQ23" s="404"/>
      <c r="AR23" s="424"/>
      <c r="AS23" s="404">
        <f t="shared" si="10"/>
        <v>0</v>
      </c>
      <c r="AT23" s="424"/>
      <c r="AU23" s="73">
        <f t="shared" si="11"/>
        <v>0</v>
      </c>
      <c r="AV23" s="424"/>
      <c r="AW23" s="73">
        <f t="shared" si="12"/>
        <v>0</v>
      </c>
      <c r="AX23" s="424"/>
      <c r="AY23" s="73">
        <f t="shared" si="13"/>
        <v>0</v>
      </c>
      <c r="AZ23" s="424">
        <v>0.25</v>
      </c>
      <c r="BA23" s="602">
        <f t="shared" si="14"/>
        <v>1792.75</v>
      </c>
      <c r="BB23" s="602"/>
      <c r="BC23" s="602">
        <f t="shared" si="15"/>
        <v>0</v>
      </c>
      <c r="BD23" s="602"/>
      <c r="BE23" s="602">
        <f t="shared" si="16"/>
        <v>0</v>
      </c>
      <c r="BF23" s="602">
        <f t="shared" si="17"/>
        <v>1792.75</v>
      </c>
      <c r="BG23" s="602">
        <f t="shared" si="26"/>
        <v>14342</v>
      </c>
      <c r="BH23" s="424">
        <v>0.6</v>
      </c>
      <c r="BI23" s="602">
        <f>BG23*BH23</f>
        <v>8605.2000000000007</v>
      </c>
      <c r="BJ23" s="424">
        <v>0.8</v>
      </c>
      <c r="BK23" s="602">
        <f>BG23*BJ23</f>
        <v>11473.6</v>
      </c>
      <c r="BL23" s="602">
        <f t="shared" si="27"/>
        <v>34420.800000000003</v>
      </c>
      <c r="BM23" s="603"/>
      <c r="BN23" s="602">
        <f t="shared" si="18"/>
        <v>14342</v>
      </c>
      <c r="BO23" s="424">
        <v>0.6</v>
      </c>
      <c r="BP23" s="602">
        <f t="shared" si="19"/>
        <v>8605.2000000000007</v>
      </c>
      <c r="BQ23" s="424">
        <v>0.8</v>
      </c>
      <c r="BR23" s="602">
        <f t="shared" si="20"/>
        <v>11473.6</v>
      </c>
      <c r="BS23" s="602">
        <f t="shared" si="28"/>
        <v>34420.800000000003</v>
      </c>
      <c r="BT23" s="602">
        <f t="shared" si="21"/>
        <v>45894.400000000001</v>
      </c>
      <c r="BU23" s="602">
        <f t="shared" si="29"/>
        <v>550732.80000000005</v>
      </c>
      <c r="BV23" s="602">
        <f t="shared" si="30"/>
        <v>0</v>
      </c>
      <c r="BW23" s="602">
        <v>2</v>
      </c>
      <c r="BX23" s="602">
        <f t="shared" si="22"/>
        <v>550732.80000000005</v>
      </c>
      <c r="BY23" s="602">
        <v>2</v>
      </c>
      <c r="BZ23" s="602">
        <f t="shared" si="23"/>
        <v>550734.80000000005</v>
      </c>
      <c r="CA23" s="602">
        <f t="shared" si="24"/>
        <v>166321.91</v>
      </c>
    </row>
    <row r="24" spans="1:79" s="654" customFormat="1" ht="17.45" customHeight="1">
      <c r="A24" s="647"/>
      <c r="B24" s="648" t="s">
        <v>43</v>
      </c>
      <c r="C24" s="648"/>
      <c r="D24" s="649"/>
      <c r="E24" s="648"/>
      <c r="F24" s="648"/>
      <c r="G24" s="650"/>
      <c r="H24" s="649"/>
      <c r="I24" s="649">
        <f>I20</f>
        <v>3</v>
      </c>
      <c r="J24" s="651">
        <f>J20</f>
        <v>21513</v>
      </c>
      <c r="K24" s="652">
        <f>K20</f>
        <v>21513</v>
      </c>
      <c r="L24" s="652">
        <f>L20</f>
        <v>32269.5</v>
      </c>
      <c r="M24" s="652" t="e">
        <f>M20+#REF!</f>
        <v>#REF!</v>
      </c>
      <c r="N24" s="652">
        <f>N20</f>
        <v>0</v>
      </c>
      <c r="O24" s="652">
        <f>O20</f>
        <v>0.75</v>
      </c>
      <c r="P24" s="652">
        <f>P20</f>
        <v>5378.25</v>
      </c>
      <c r="Q24" s="652" t="e">
        <f>Q20+#REF!</f>
        <v>#REF!</v>
      </c>
      <c r="R24" s="652" t="e">
        <f>R20+#REF!</f>
        <v>#REF!</v>
      </c>
      <c r="S24" s="652" t="e">
        <f>S20+#REF!</f>
        <v>#REF!</v>
      </c>
      <c r="T24" s="652" t="e">
        <f>T20+#REF!</f>
        <v>#REF!</v>
      </c>
      <c r="U24" s="652">
        <f>U20</f>
        <v>0</v>
      </c>
      <c r="V24" s="652">
        <f>V20</f>
        <v>0</v>
      </c>
      <c r="W24" s="652">
        <f>W20</f>
        <v>0</v>
      </c>
      <c r="X24" s="652">
        <f>X20</f>
        <v>0</v>
      </c>
      <c r="Y24" s="652">
        <f>Y20</f>
        <v>5378.25</v>
      </c>
      <c r="Z24" s="652" t="e">
        <f>Z20+#REF!</f>
        <v>#REF!</v>
      </c>
      <c r="AA24" s="652" t="e">
        <f>AA20+#REF!</f>
        <v>#REF!</v>
      </c>
      <c r="AB24" s="652" t="e">
        <f>AB20+#REF!</f>
        <v>#REF!</v>
      </c>
      <c r="AC24" s="652" t="e">
        <f>AC20+#REF!</f>
        <v>#REF!</v>
      </c>
      <c r="AD24" s="652" t="e">
        <f>AD20+#REF!</f>
        <v>#REF!</v>
      </c>
      <c r="AE24" s="652" t="e">
        <f>AE20+#REF!</f>
        <v>#REF!</v>
      </c>
      <c r="AF24" s="652" t="e">
        <f>AF20+#REF!</f>
        <v>#REF!</v>
      </c>
      <c r="AG24" s="652" t="e">
        <f>AG20+#REF!</f>
        <v>#REF!</v>
      </c>
      <c r="AH24" s="652" t="e">
        <f>AH20+#REF!</f>
        <v>#REF!</v>
      </c>
      <c r="AI24" s="652" t="e">
        <f>AI20+#REF!</f>
        <v>#REF!</v>
      </c>
      <c r="AJ24" s="652" t="e">
        <f>AJ20+#REF!</f>
        <v>#REF!</v>
      </c>
      <c r="AK24" s="652" t="e">
        <f>AK20+#REF!</f>
        <v>#REF!</v>
      </c>
      <c r="AL24" s="652" t="e">
        <f>AL20+#REF!</f>
        <v>#REF!</v>
      </c>
      <c r="AM24" s="652" t="e">
        <f>AM20+#REF!</f>
        <v>#REF!</v>
      </c>
      <c r="AN24" s="652" t="e">
        <f>AN20+#REF!</f>
        <v>#REF!</v>
      </c>
      <c r="AO24" s="652" t="e">
        <f>AO20+#REF!</f>
        <v>#REF!</v>
      </c>
      <c r="AP24" s="652" t="e">
        <f>AP20+#REF!</f>
        <v>#REF!</v>
      </c>
      <c r="AQ24" s="652" t="e">
        <f>AQ20+#REF!</f>
        <v>#REF!</v>
      </c>
      <c r="AR24" s="652"/>
      <c r="AS24" s="652">
        <f>AS20</f>
        <v>0</v>
      </c>
      <c r="AT24" s="652" t="e">
        <f>AT20+#REF!</f>
        <v>#REF!</v>
      </c>
      <c r="AU24" s="652" t="e">
        <f>AU20+#REF!</f>
        <v>#REF!</v>
      </c>
      <c r="AV24" s="652" t="e">
        <f>AV20+#REF!</f>
        <v>#REF!</v>
      </c>
      <c r="AW24" s="652" t="e">
        <f>AW20+#REF!</f>
        <v>#REF!</v>
      </c>
      <c r="AX24" s="652" t="e">
        <f>AX20+#REF!</f>
        <v>#REF!</v>
      </c>
      <c r="AY24" s="652" t="e">
        <f>AY20+#REF!</f>
        <v>#REF!</v>
      </c>
      <c r="AZ24" s="652"/>
      <c r="BA24" s="652">
        <f>BA20</f>
        <v>5378.25</v>
      </c>
      <c r="BB24" s="652" t="e">
        <f>BB20+#REF!</f>
        <v>#REF!</v>
      </c>
      <c r="BC24" s="652" t="e">
        <f>BC20+#REF!</f>
        <v>#REF!</v>
      </c>
      <c r="BD24" s="652" t="e">
        <f>BD20+#REF!</f>
        <v>#REF!</v>
      </c>
      <c r="BE24" s="652" t="e">
        <f>BE20+#REF!</f>
        <v>#REF!</v>
      </c>
      <c r="BF24" s="652">
        <f>BF20</f>
        <v>5378.25</v>
      </c>
      <c r="BG24" s="652">
        <f>BG20</f>
        <v>43026</v>
      </c>
      <c r="BH24" s="652"/>
      <c r="BI24" s="652">
        <f>BI20</f>
        <v>25815.599999999999</v>
      </c>
      <c r="BJ24" s="652"/>
      <c r="BK24" s="652">
        <f>BK20</f>
        <v>34420.800000000003</v>
      </c>
      <c r="BL24" s="652">
        <f>BL20</f>
        <v>103262.39999999999</v>
      </c>
      <c r="BM24" s="653"/>
      <c r="BN24" s="652">
        <f t="shared" ref="BN24:BU24" si="31">BN20</f>
        <v>43026</v>
      </c>
      <c r="BO24" s="652">
        <f t="shared" si="31"/>
        <v>1.8</v>
      </c>
      <c r="BP24" s="652">
        <f t="shared" si="31"/>
        <v>25815.599999999999</v>
      </c>
      <c r="BQ24" s="652">
        <f t="shared" si="31"/>
        <v>2.4</v>
      </c>
      <c r="BR24" s="652">
        <f t="shared" si="31"/>
        <v>34420.800000000003</v>
      </c>
      <c r="BS24" s="652">
        <f t="shared" si="31"/>
        <v>103262.39999999999</v>
      </c>
      <c r="BT24" s="652">
        <f t="shared" si="31"/>
        <v>137683.20000000001</v>
      </c>
      <c r="BU24" s="655">
        <f t="shared" si="31"/>
        <v>1652198.3999999999</v>
      </c>
      <c r="BV24" s="652" t="e">
        <f>BV20+#REF!</f>
        <v>#REF!</v>
      </c>
      <c r="BW24" s="652" t="e">
        <f>BW20+#REF!</f>
        <v>#REF!</v>
      </c>
      <c r="BX24" s="652" t="e">
        <f>BX20+#REF!</f>
        <v>#REF!</v>
      </c>
      <c r="BY24" s="652" t="e">
        <f>BY20+#REF!</f>
        <v>#REF!</v>
      </c>
      <c r="BZ24" s="652" t="e">
        <f>BZ20+#REF!</f>
        <v>#REF!</v>
      </c>
      <c r="CA24" s="652">
        <f>CA20</f>
        <v>498964.83</v>
      </c>
    </row>
    <row r="25" spans="1:79" ht="31.5" customHeight="1">
      <c r="B25" s="93"/>
      <c r="C25" s="93"/>
      <c r="D25" s="93"/>
      <c r="E25" s="93"/>
      <c r="F25" s="93"/>
      <c r="G25" s="93"/>
      <c r="H25" s="93"/>
      <c r="I25" s="93"/>
      <c r="J25" s="1069" t="s">
        <v>70</v>
      </c>
      <c r="K25" s="1069"/>
      <c r="L25" s="1069"/>
      <c r="M25" s="1069"/>
      <c r="N25" s="1069"/>
      <c r="O25" s="1061"/>
      <c r="P25" s="1061"/>
      <c r="Q25" s="1061"/>
      <c r="R25" s="1061"/>
      <c r="S25" s="1061"/>
      <c r="T25" s="1062"/>
      <c r="U25" s="1062"/>
      <c r="V25" s="1062"/>
      <c r="W25" s="1062"/>
      <c r="X25" s="1062"/>
      <c r="Y25" s="1052"/>
      <c r="Z25" s="1052"/>
      <c r="AA25" s="1052"/>
      <c r="AB25" s="1052"/>
      <c r="AC25" s="1052"/>
      <c r="AY25" s="2"/>
      <c r="AZ25" s="2"/>
      <c r="BA25" s="2"/>
      <c r="BB25" s="2"/>
      <c r="BC25" s="2"/>
      <c r="BD25" s="2"/>
      <c r="BE25" s="2"/>
      <c r="BF25" s="2"/>
      <c r="BG25" s="2"/>
      <c r="BH25" s="2"/>
      <c r="BI25" s="2"/>
      <c r="BJ25" s="2"/>
      <c r="BK25" s="13"/>
      <c r="BL25" s="2"/>
      <c r="BM25" s="1041"/>
      <c r="BN25" s="1041"/>
      <c r="BO25" s="1041"/>
      <c r="BP25" s="1041"/>
      <c r="BQ25" s="1041"/>
      <c r="BR25" s="1041"/>
      <c r="BS25" s="1041"/>
      <c r="BT25" s="1041"/>
      <c r="BU25" s="200"/>
      <c r="BV25" s="200"/>
      <c r="BW25" s="200"/>
      <c r="BX25" s="200"/>
      <c r="BY25" s="200"/>
      <c r="BZ25" s="200"/>
      <c r="CA25" s="200"/>
    </row>
    <row r="26" spans="1:79" ht="25.5" customHeight="1">
      <c r="K26" s="201"/>
      <c r="L26" s="201"/>
      <c r="M26" s="202"/>
    </row>
    <row r="27" spans="1:79" ht="25.5" customHeight="1">
      <c r="K27" s="581"/>
      <c r="M27" s="581"/>
      <c r="BT27" s="451"/>
    </row>
    <row r="28" spans="1:79">
      <c r="B28" s="1063" t="s">
        <v>456</v>
      </c>
      <c r="C28" s="1063"/>
      <c r="D28" s="1063"/>
      <c r="E28" s="1063"/>
      <c r="F28" s="1063"/>
      <c r="G28" s="1063"/>
      <c r="H28" s="1063"/>
      <c r="I28" s="1063"/>
      <c r="J28" s="1063"/>
      <c r="K28" s="572"/>
      <c r="L28" s="93"/>
      <c r="M28" s="93"/>
      <c r="N28" s="93"/>
      <c r="O28" s="93"/>
      <c r="P28" s="93"/>
      <c r="Q28" s="93"/>
      <c r="R28" s="93"/>
      <c r="S28" s="93"/>
      <c r="T28" s="579"/>
      <c r="U28" s="579"/>
      <c r="V28" s="579"/>
      <c r="W28" s="579"/>
      <c r="X28" s="579"/>
      <c r="Y28" s="579"/>
      <c r="Z28" s="579"/>
      <c r="AA28" s="579"/>
      <c r="AB28" s="579"/>
      <c r="AC28" s="579"/>
      <c r="BT28" s="451"/>
    </row>
    <row r="29" spans="1:79">
      <c r="B29" s="93"/>
      <c r="C29" s="93"/>
      <c r="D29" s="93"/>
      <c r="E29" s="75" t="s">
        <v>46</v>
      </c>
      <c r="F29" s="93"/>
      <c r="G29" s="93"/>
      <c r="H29" s="1063" t="s">
        <v>276</v>
      </c>
      <c r="I29" s="1063"/>
      <c r="J29" s="1063"/>
      <c r="K29" s="1063"/>
      <c r="L29" s="1063"/>
      <c r="M29" s="1063"/>
      <c r="N29" s="1063"/>
      <c r="O29" s="93"/>
      <c r="P29" s="93"/>
      <c r="Q29" s="93"/>
      <c r="R29" s="93"/>
      <c r="S29" s="93"/>
      <c r="T29" s="579"/>
      <c r="BT29" s="451"/>
    </row>
    <row r="30" spans="1:79">
      <c r="K30" s="581"/>
      <c r="M30" s="581"/>
    </row>
    <row r="31" spans="1:79">
      <c r="K31" s="581"/>
      <c r="M31" s="581"/>
    </row>
    <row r="32" spans="1:79">
      <c r="K32" s="581"/>
      <c r="M32" s="581"/>
    </row>
    <row r="33" spans="11:21">
      <c r="K33" s="581"/>
      <c r="M33" s="581"/>
      <c r="U33" s="474"/>
    </row>
    <row r="34" spans="11:21">
      <c r="K34" s="581"/>
      <c r="M34" s="581"/>
    </row>
    <row r="35" spans="11:21">
      <c r="K35" s="581"/>
      <c r="M35" s="581"/>
    </row>
    <row r="36" spans="11:21">
      <c r="K36" s="581"/>
      <c r="M36" s="581"/>
    </row>
    <row r="37" spans="11:21">
      <c r="K37" s="581"/>
      <c r="M37" s="581"/>
    </row>
    <row r="38" spans="11:21">
      <c r="K38" s="581"/>
      <c r="M38" s="581"/>
    </row>
    <row r="39" spans="11:21">
      <c r="K39" s="581"/>
      <c r="M39" s="581"/>
    </row>
    <row r="40" spans="11:21">
      <c r="K40" s="581"/>
      <c r="M40" s="581"/>
    </row>
    <row r="41" spans="11:21">
      <c r="K41" s="581"/>
      <c r="M41" s="581"/>
    </row>
    <row r="42" spans="11:21">
      <c r="K42" s="581"/>
      <c r="M42" s="581"/>
    </row>
    <row r="43" spans="11:21">
      <c r="K43" s="581"/>
      <c r="M43" s="581"/>
    </row>
    <row r="44" spans="11:21">
      <c r="K44" s="581"/>
      <c r="M44" s="581"/>
    </row>
    <row r="45" spans="11:21">
      <c r="K45" s="581"/>
      <c r="M45" s="581"/>
    </row>
    <row r="46" spans="11:21">
      <c r="K46" s="581"/>
      <c r="M46" s="581"/>
    </row>
    <row r="47" spans="11:21">
      <c r="K47" s="581"/>
      <c r="M47" s="581"/>
    </row>
    <row r="48" spans="11:21">
      <c r="K48" s="581"/>
      <c r="M48" s="581"/>
    </row>
    <row r="49" spans="11:13">
      <c r="K49" s="581"/>
      <c r="M49" s="581"/>
    </row>
    <row r="50" spans="11:13">
      <c r="K50" s="581"/>
      <c r="M50" s="581"/>
    </row>
    <row r="51" spans="11:13">
      <c r="K51" s="581"/>
      <c r="M51" s="581"/>
    </row>
    <row r="52" spans="11:13">
      <c r="K52" s="581"/>
      <c r="M52" s="581"/>
    </row>
    <row r="53" spans="11:13">
      <c r="K53" s="581"/>
      <c r="M53" s="581"/>
    </row>
    <row r="54" spans="11:13">
      <c r="K54" s="581"/>
      <c r="M54" s="581"/>
    </row>
    <row r="55" spans="11:13">
      <c r="K55" s="581"/>
      <c r="M55" s="581"/>
    </row>
    <row r="56" spans="11:13">
      <c r="K56" s="581"/>
      <c r="M56" s="581"/>
    </row>
    <row r="57" spans="11:13">
      <c r="K57" s="581"/>
      <c r="M57" s="581"/>
    </row>
    <row r="58" spans="11:13">
      <c r="K58" s="581"/>
      <c r="M58" s="581"/>
    </row>
    <row r="59" spans="11:13">
      <c r="K59" s="581"/>
      <c r="M59" s="581"/>
    </row>
    <row r="60" spans="11:13">
      <c r="K60" s="581"/>
      <c r="M60" s="581"/>
    </row>
    <row r="61" spans="11:13">
      <c r="K61" s="581"/>
      <c r="M61" s="581"/>
    </row>
    <row r="62" spans="11:13">
      <c r="K62" s="581"/>
      <c r="M62" s="581"/>
    </row>
    <row r="63" spans="11:13">
      <c r="K63" s="581"/>
      <c r="M63" s="581"/>
    </row>
    <row r="64" spans="11:13">
      <c r="K64" s="581"/>
      <c r="M64" s="581"/>
    </row>
    <row r="65" spans="11:13">
      <c r="K65" s="581"/>
      <c r="M65" s="581"/>
    </row>
    <row r="66" spans="11:13">
      <c r="K66" s="581"/>
      <c r="M66" s="581"/>
    </row>
    <row r="67" spans="11:13">
      <c r="K67" s="581"/>
      <c r="M67" s="581"/>
    </row>
    <row r="68" spans="11:13">
      <c r="K68" s="581"/>
      <c r="M68" s="581"/>
    </row>
    <row r="69" spans="11:13">
      <c r="K69" s="581"/>
      <c r="M69" s="581"/>
    </row>
    <row r="70" spans="11:13">
      <c r="K70" s="581"/>
      <c r="M70" s="581"/>
    </row>
    <row r="71" spans="11:13">
      <c r="K71" s="581"/>
      <c r="M71" s="581"/>
    </row>
    <row r="72" spans="11:13">
      <c r="K72" s="581"/>
      <c r="M72" s="581"/>
    </row>
    <row r="73" spans="11:13">
      <c r="K73" s="581"/>
      <c r="M73" s="581"/>
    </row>
    <row r="74" spans="11:13">
      <c r="K74" s="581"/>
      <c r="M74" s="581"/>
    </row>
    <row r="75" spans="11:13">
      <c r="K75" s="581"/>
      <c r="M75" s="581"/>
    </row>
    <row r="76" spans="11:13">
      <c r="K76" s="581"/>
      <c r="M76" s="581"/>
    </row>
    <row r="77" spans="11:13">
      <c r="K77" s="581"/>
      <c r="M77" s="581"/>
    </row>
    <row r="78" spans="11:13">
      <c r="K78" s="581"/>
      <c r="M78" s="581"/>
    </row>
    <row r="79" spans="11:13">
      <c r="K79" s="581"/>
      <c r="M79" s="581"/>
    </row>
    <row r="80" spans="11:13">
      <c r="K80" s="581"/>
      <c r="M80" s="581"/>
    </row>
    <row r="81" spans="11:13">
      <c r="K81" s="581"/>
      <c r="M81" s="581"/>
    </row>
    <row r="82" spans="11:13">
      <c r="K82" s="581"/>
      <c r="M82" s="581"/>
    </row>
    <row r="83" spans="11:13">
      <c r="K83" s="581"/>
      <c r="M83" s="581"/>
    </row>
    <row r="84" spans="11:13">
      <c r="K84" s="581"/>
      <c r="M84" s="581"/>
    </row>
    <row r="85" spans="11:13">
      <c r="K85" s="581"/>
      <c r="M85" s="581"/>
    </row>
    <row r="86" spans="11:13">
      <c r="K86" s="581"/>
      <c r="M86" s="581"/>
    </row>
    <row r="87" spans="11:13">
      <c r="K87" s="581"/>
      <c r="M87" s="581"/>
    </row>
    <row r="88" spans="11:13">
      <c r="K88" s="581"/>
      <c r="M88" s="581"/>
    </row>
    <row r="89" spans="11:13">
      <c r="K89" s="581"/>
      <c r="M89" s="581"/>
    </row>
    <row r="90" spans="11:13">
      <c r="K90" s="581"/>
      <c r="M90" s="581"/>
    </row>
    <row r="91" spans="11:13">
      <c r="K91" s="581"/>
      <c r="M91" s="581"/>
    </row>
    <row r="92" spans="11:13">
      <c r="K92" s="581"/>
      <c r="M92" s="581"/>
    </row>
    <row r="93" spans="11:13">
      <c r="K93" s="581"/>
      <c r="M93" s="581"/>
    </row>
    <row r="94" spans="11:13">
      <c r="K94" s="581"/>
      <c r="M94" s="581"/>
    </row>
    <row r="95" spans="11:13">
      <c r="K95" s="581"/>
      <c r="M95" s="581"/>
    </row>
    <row r="96" spans="11:13">
      <c r="K96" s="581"/>
      <c r="M96" s="581"/>
    </row>
    <row r="97" spans="11:13">
      <c r="K97" s="581"/>
      <c r="M97" s="581"/>
    </row>
    <row r="98" spans="11:13">
      <c r="K98" s="581"/>
      <c r="M98" s="581"/>
    </row>
    <row r="99" spans="11:13">
      <c r="K99" s="581"/>
      <c r="M99" s="581"/>
    </row>
    <row r="100" spans="11:13">
      <c r="K100" s="581"/>
      <c r="M100" s="581"/>
    </row>
    <row r="101" spans="11:13">
      <c r="K101" s="581"/>
      <c r="M101" s="581"/>
    </row>
    <row r="102" spans="11:13">
      <c r="K102" s="581"/>
      <c r="M102" s="581"/>
    </row>
    <row r="103" spans="11:13">
      <c r="K103" s="581"/>
      <c r="M103" s="581"/>
    </row>
    <row r="104" spans="11:13">
      <c r="K104" s="581"/>
      <c r="M104" s="581"/>
    </row>
    <row r="105" spans="11:13">
      <c r="K105" s="581"/>
      <c r="M105" s="581"/>
    </row>
    <row r="106" spans="11:13">
      <c r="K106" s="581"/>
      <c r="M106" s="581"/>
    </row>
    <row r="107" spans="11:13">
      <c r="K107" s="581"/>
      <c r="M107" s="581"/>
    </row>
    <row r="108" spans="11:13">
      <c r="K108" s="581"/>
      <c r="M108" s="581"/>
    </row>
    <row r="109" spans="11:13">
      <c r="K109" s="581"/>
      <c r="M109" s="581"/>
    </row>
    <row r="110" spans="11:13">
      <c r="K110" s="581"/>
      <c r="M110" s="581"/>
    </row>
    <row r="111" spans="11:13">
      <c r="K111" s="581"/>
      <c r="M111" s="581"/>
    </row>
    <row r="112" spans="11:13">
      <c r="K112" s="581"/>
      <c r="M112" s="581"/>
    </row>
    <row r="113" spans="11:13">
      <c r="K113" s="581"/>
      <c r="M113" s="581"/>
    </row>
    <row r="114" spans="11:13">
      <c r="K114" s="581"/>
      <c r="M114" s="581"/>
    </row>
    <row r="115" spans="11:13">
      <c r="K115" s="581"/>
      <c r="M115" s="581"/>
    </row>
    <row r="116" spans="11:13">
      <c r="K116" s="581"/>
      <c r="M116" s="581"/>
    </row>
    <row r="117" spans="11:13">
      <c r="K117" s="581"/>
      <c r="M117" s="581"/>
    </row>
    <row r="118" spans="11:13">
      <c r="K118" s="581"/>
      <c r="M118" s="581"/>
    </row>
    <row r="119" spans="11:13">
      <c r="K119" s="581"/>
      <c r="M119" s="581"/>
    </row>
    <row r="120" spans="11:13">
      <c r="K120" s="581"/>
      <c r="M120" s="581"/>
    </row>
    <row r="121" spans="11:13">
      <c r="K121" s="581"/>
      <c r="M121" s="581"/>
    </row>
    <row r="122" spans="11:13">
      <c r="K122" s="581"/>
      <c r="M122" s="581"/>
    </row>
    <row r="123" spans="11:13">
      <c r="K123" s="581"/>
      <c r="M123" s="581"/>
    </row>
    <row r="124" spans="11:13">
      <c r="K124" s="581"/>
      <c r="M124" s="581"/>
    </row>
    <row r="125" spans="11:13">
      <c r="K125" s="581"/>
      <c r="M125" s="581"/>
    </row>
    <row r="126" spans="11:13">
      <c r="K126" s="581"/>
      <c r="M126" s="581"/>
    </row>
    <row r="127" spans="11:13">
      <c r="K127" s="581"/>
      <c r="M127" s="581"/>
    </row>
    <row r="128" spans="11:13">
      <c r="K128" s="581"/>
      <c r="M128" s="581"/>
    </row>
    <row r="129" spans="11:13">
      <c r="K129" s="581"/>
      <c r="M129" s="581"/>
    </row>
    <row r="130" spans="11:13">
      <c r="K130" s="581"/>
      <c r="M130" s="581"/>
    </row>
    <row r="131" spans="11:13">
      <c r="K131" s="581"/>
      <c r="M131" s="581"/>
    </row>
    <row r="132" spans="11:13">
      <c r="K132" s="581"/>
      <c r="M132" s="581"/>
    </row>
    <row r="133" spans="11:13">
      <c r="K133" s="581"/>
      <c r="M133" s="581"/>
    </row>
    <row r="134" spans="11:13">
      <c r="K134" s="581"/>
      <c r="M134" s="581"/>
    </row>
    <row r="135" spans="11:13">
      <c r="K135" s="581"/>
      <c r="M135" s="581"/>
    </row>
    <row r="136" spans="11:13">
      <c r="K136" s="581"/>
      <c r="M136" s="581"/>
    </row>
    <row r="137" spans="11:13">
      <c r="K137" s="581"/>
      <c r="M137" s="581"/>
    </row>
    <row r="138" spans="11:13">
      <c r="K138" s="581"/>
      <c r="M138" s="581"/>
    </row>
    <row r="139" spans="11:13">
      <c r="K139" s="581"/>
      <c r="M139" s="581"/>
    </row>
    <row r="140" spans="11:13">
      <c r="K140" s="581"/>
      <c r="M140" s="581"/>
    </row>
    <row r="141" spans="11:13">
      <c r="K141" s="581"/>
      <c r="M141" s="581"/>
    </row>
    <row r="142" spans="11:13">
      <c r="K142" s="581"/>
      <c r="M142" s="581"/>
    </row>
    <row r="143" spans="11:13">
      <c r="K143" s="581"/>
      <c r="M143" s="581"/>
    </row>
    <row r="144" spans="11:13">
      <c r="K144" s="581"/>
      <c r="M144" s="581"/>
    </row>
    <row r="145" spans="11:13">
      <c r="K145" s="581"/>
      <c r="M145" s="581"/>
    </row>
    <row r="146" spans="11:13">
      <c r="K146" s="581"/>
      <c r="M146" s="581"/>
    </row>
    <row r="147" spans="11:13">
      <c r="K147" s="581"/>
      <c r="M147" s="581"/>
    </row>
    <row r="148" spans="11:13">
      <c r="K148" s="581"/>
      <c r="M148" s="581"/>
    </row>
    <row r="149" spans="11:13">
      <c r="K149" s="581"/>
      <c r="M149" s="581"/>
    </row>
    <row r="150" spans="11:13">
      <c r="K150" s="581"/>
      <c r="M150" s="581"/>
    </row>
    <row r="151" spans="11:13">
      <c r="K151" s="581"/>
      <c r="M151" s="581"/>
    </row>
    <row r="152" spans="11:13">
      <c r="K152" s="581"/>
      <c r="M152" s="581"/>
    </row>
    <row r="153" spans="11:13">
      <c r="K153" s="581"/>
      <c r="M153" s="581"/>
    </row>
    <row r="154" spans="11:13">
      <c r="K154" s="581"/>
      <c r="M154" s="581"/>
    </row>
    <row r="155" spans="11:13">
      <c r="K155" s="581"/>
      <c r="M155" s="581"/>
    </row>
    <row r="156" spans="11:13">
      <c r="K156" s="581"/>
      <c r="M156" s="581"/>
    </row>
    <row r="157" spans="11:13">
      <c r="K157" s="581"/>
      <c r="M157" s="581"/>
    </row>
    <row r="158" spans="11:13">
      <c r="K158" s="581"/>
      <c r="M158" s="581"/>
    </row>
    <row r="159" spans="11:13">
      <c r="K159" s="581"/>
      <c r="M159" s="581"/>
    </row>
    <row r="160" spans="11:13">
      <c r="K160" s="581"/>
      <c r="M160" s="581"/>
    </row>
    <row r="161" spans="11:13">
      <c r="K161" s="581"/>
      <c r="M161" s="581"/>
    </row>
    <row r="162" spans="11:13">
      <c r="K162" s="581"/>
      <c r="M162" s="581"/>
    </row>
    <row r="163" spans="11:13">
      <c r="K163" s="581"/>
      <c r="M163" s="581"/>
    </row>
    <row r="164" spans="11:13">
      <c r="K164" s="581"/>
      <c r="M164" s="581"/>
    </row>
    <row r="165" spans="11:13">
      <c r="K165" s="581"/>
      <c r="M165" s="581"/>
    </row>
    <row r="166" spans="11:13">
      <c r="K166" s="581"/>
      <c r="M166" s="581"/>
    </row>
    <row r="167" spans="11:13">
      <c r="K167" s="581"/>
      <c r="M167" s="581"/>
    </row>
    <row r="168" spans="11:13">
      <c r="K168" s="581"/>
      <c r="M168" s="581"/>
    </row>
    <row r="169" spans="11:13">
      <c r="K169" s="581"/>
      <c r="M169" s="581"/>
    </row>
    <row r="170" spans="11:13">
      <c r="K170" s="581"/>
      <c r="M170" s="581"/>
    </row>
    <row r="171" spans="11:13">
      <c r="K171" s="581"/>
      <c r="M171" s="581"/>
    </row>
    <row r="172" spans="11:13">
      <c r="K172" s="581"/>
      <c r="M172" s="581"/>
    </row>
    <row r="173" spans="11:13">
      <c r="K173" s="581"/>
      <c r="M173" s="581"/>
    </row>
    <row r="174" spans="11:13">
      <c r="K174" s="581"/>
      <c r="M174" s="581"/>
    </row>
    <row r="175" spans="11:13">
      <c r="K175" s="581"/>
      <c r="M175" s="581"/>
    </row>
    <row r="176" spans="11:13">
      <c r="K176" s="581"/>
      <c r="M176" s="581"/>
    </row>
    <row r="177" spans="11:13">
      <c r="K177" s="581"/>
      <c r="M177" s="581"/>
    </row>
    <row r="178" spans="11:13">
      <c r="K178" s="581"/>
      <c r="M178" s="581"/>
    </row>
    <row r="179" spans="11:13">
      <c r="K179" s="581"/>
      <c r="M179" s="581"/>
    </row>
    <row r="180" spans="11:13">
      <c r="K180" s="581"/>
      <c r="M180" s="581"/>
    </row>
    <row r="181" spans="11:13">
      <c r="K181" s="581"/>
      <c r="M181" s="581"/>
    </row>
    <row r="182" spans="11:13">
      <c r="K182" s="581"/>
      <c r="M182" s="581"/>
    </row>
    <row r="183" spans="11:13">
      <c r="K183" s="581"/>
      <c r="M183" s="581"/>
    </row>
    <row r="184" spans="11:13">
      <c r="K184" s="581"/>
      <c r="M184" s="581"/>
    </row>
    <row r="185" spans="11:13">
      <c r="K185" s="581"/>
      <c r="M185" s="581"/>
    </row>
    <row r="186" spans="11:13">
      <c r="K186" s="581"/>
      <c r="M186" s="581"/>
    </row>
    <row r="187" spans="11:13">
      <c r="K187" s="581"/>
      <c r="M187" s="581"/>
    </row>
    <row r="188" spans="11:13">
      <c r="K188" s="581"/>
      <c r="M188" s="581"/>
    </row>
    <row r="189" spans="11:13">
      <c r="K189" s="581"/>
      <c r="M189" s="581"/>
    </row>
    <row r="190" spans="11:13">
      <c r="K190" s="581"/>
      <c r="M190" s="581"/>
    </row>
    <row r="191" spans="11:13">
      <c r="K191" s="581"/>
      <c r="M191" s="581"/>
    </row>
    <row r="192" spans="11:13">
      <c r="K192" s="581"/>
      <c r="M192" s="581"/>
    </row>
    <row r="193" spans="11:13">
      <c r="K193" s="581"/>
      <c r="M193" s="581"/>
    </row>
    <row r="194" spans="11:13">
      <c r="K194" s="581"/>
      <c r="M194" s="581"/>
    </row>
    <row r="195" spans="11:13">
      <c r="K195" s="581"/>
      <c r="M195" s="581"/>
    </row>
    <row r="196" spans="11:13">
      <c r="K196" s="581"/>
      <c r="M196" s="581"/>
    </row>
    <row r="197" spans="11:13">
      <c r="K197" s="581"/>
      <c r="M197" s="581"/>
    </row>
    <row r="198" spans="11:13">
      <c r="K198" s="581"/>
      <c r="M198" s="581"/>
    </row>
    <row r="199" spans="11:13">
      <c r="K199" s="581"/>
      <c r="M199" s="581"/>
    </row>
    <row r="200" spans="11:13">
      <c r="K200" s="581"/>
      <c r="M200" s="581"/>
    </row>
    <row r="201" spans="11:13">
      <c r="K201" s="581"/>
      <c r="M201" s="581"/>
    </row>
    <row r="202" spans="11:13">
      <c r="K202" s="581"/>
      <c r="M202" s="581"/>
    </row>
    <row r="203" spans="11:13">
      <c r="K203" s="581"/>
      <c r="M203" s="581"/>
    </row>
    <row r="204" spans="11:13">
      <c r="K204" s="581"/>
      <c r="M204" s="581"/>
    </row>
    <row r="205" spans="11:13">
      <c r="K205" s="581"/>
      <c r="M205" s="581"/>
    </row>
    <row r="206" spans="11:13">
      <c r="K206" s="581"/>
      <c r="M206" s="581"/>
    </row>
    <row r="207" spans="11:13">
      <c r="K207" s="581"/>
      <c r="M207" s="581"/>
    </row>
    <row r="208" spans="11:13">
      <c r="K208" s="581"/>
      <c r="M208" s="581"/>
    </row>
    <row r="209" spans="11:13">
      <c r="K209" s="581"/>
      <c r="M209" s="581"/>
    </row>
    <row r="210" spans="11:13">
      <c r="K210" s="581"/>
      <c r="M210" s="581"/>
    </row>
    <row r="211" spans="11:13">
      <c r="K211" s="581"/>
      <c r="M211" s="581"/>
    </row>
    <row r="212" spans="11:13">
      <c r="K212" s="581"/>
      <c r="M212" s="581"/>
    </row>
    <row r="213" spans="11:13">
      <c r="K213" s="581"/>
      <c r="M213" s="581"/>
    </row>
    <row r="214" spans="11:13">
      <c r="K214" s="581"/>
      <c r="M214" s="581"/>
    </row>
    <row r="215" spans="11:13">
      <c r="K215" s="581"/>
      <c r="M215" s="581"/>
    </row>
    <row r="216" spans="11:13">
      <c r="K216" s="581"/>
      <c r="M216" s="581"/>
    </row>
    <row r="217" spans="11:13">
      <c r="K217" s="581"/>
      <c r="M217" s="581"/>
    </row>
    <row r="218" spans="11:13">
      <c r="K218" s="581"/>
      <c r="M218" s="581"/>
    </row>
    <row r="219" spans="11:13">
      <c r="K219" s="581"/>
      <c r="M219" s="581"/>
    </row>
    <row r="220" spans="11:13">
      <c r="K220" s="581"/>
      <c r="M220" s="581"/>
    </row>
    <row r="221" spans="11:13">
      <c r="K221" s="581"/>
      <c r="M221" s="581"/>
    </row>
    <row r="222" spans="11:13">
      <c r="K222" s="581"/>
      <c r="M222" s="581"/>
    </row>
    <row r="223" spans="11:13">
      <c r="K223" s="581"/>
      <c r="M223" s="581"/>
    </row>
    <row r="224" spans="11:13">
      <c r="K224" s="581"/>
      <c r="M224" s="581"/>
    </row>
    <row r="225" spans="11:13">
      <c r="K225" s="581"/>
      <c r="M225" s="581"/>
    </row>
    <row r="226" spans="11:13">
      <c r="K226" s="581"/>
      <c r="M226" s="581"/>
    </row>
    <row r="227" spans="11:13">
      <c r="K227" s="581"/>
      <c r="M227" s="581"/>
    </row>
    <row r="228" spans="11:13">
      <c r="K228" s="581"/>
      <c r="M228" s="581"/>
    </row>
    <row r="229" spans="11:13">
      <c r="K229" s="581"/>
      <c r="M229" s="581"/>
    </row>
    <row r="230" spans="11:13">
      <c r="K230" s="581"/>
      <c r="M230" s="581"/>
    </row>
    <row r="231" spans="11:13">
      <c r="K231" s="581"/>
      <c r="M231" s="581"/>
    </row>
    <row r="232" spans="11:13">
      <c r="K232" s="581"/>
      <c r="M232" s="581"/>
    </row>
    <row r="233" spans="11:13">
      <c r="K233" s="581"/>
      <c r="M233" s="581"/>
    </row>
    <row r="234" spans="11:13">
      <c r="K234" s="581"/>
      <c r="M234" s="581"/>
    </row>
    <row r="235" spans="11:13">
      <c r="K235" s="581"/>
      <c r="M235" s="581"/>
    </row>
    <row r="236" spans="11:13">
      <c r="K236" s="581"/>
      <c r="M236" s="581"/>
    </row>
    <row r="237" spans="11:13">
      <c r="K237" s="581"/>
      <c r="M237" s="581"/>
    </row>
    <row r="238" spans="11:13">
      <c r="K238" s="581"/>
      <c r="M238" s="581"/>
    </row>
    <row r="239" spans="11:13">
      <c r="K239" s="581"/>
      <c r="M239" s="581"/>
    </row>
    <row r="240" spans="11:13">
      <c r="K240" s="581"/>
      <c r="M240" s="581"/>
    </row>
    <row r="241" spans="11:13">
      <c r="K241" s="581"/>
      <c r="M241" s="581"/>
    </row>
    <row r="242" spans="11:13">
      <c r="K242" s="581"/>
      <c r="M242" s="581"/>
    </row>
    <row r="243" spans="11:13">
      <c r="K243" s="581"/>
      <c r="M243" s="581"/>
    </row>
    <row r="244" spans="11:13">
      <c r="K244" s="581"/>
      <c r="M244" s="581"/>
    </row>
    <row r="245" spans="11:13">
      <c r="K245" s="581"/>
      <c r="M245" s="581"/>
    </row>
    <row r="246" spans="11:13">
      <c r="K246" s="581"/>
      <c r="M246" s="581"/>
    </row>
    <row r="247" spans="11:13">
      <c r="K247" s="581"/>
      <c r="M247" s="581"/>
    </row>
    <row r="248" spans="11:13">
      <c r="K248" s="581"/>
      <c r="M248" s="581"/>
    </row>
    <row r="249" spans="11:13">
      <c r="K249" s="581"/>
      <c r="M249" s="581"/>
    </row>
    <row r="250" spans="11:13">
      <c r="K250" s="581"/>
      <c r="M250" s="581"/>
    </row>
    <row r="251" spans="11:13">
      <c r="K251" s="581"/>
      <c r="M251" s="581"/>
    </row>
    <row r="252" spans="11:13">
      <c r="K252" s="581"/>
      <c r="M252" s="581"/>
    </row>
    <row r="253" spans="11:13">
      <c r="K253" s="581"/>
      <c r="M253" s="581"/>
    </row>
    <row r="254" spans="11:13">
      <c r="K254" s="581"/>
      <c r="M254" s="581"/>
    </row>
    <row r="255" spans="11:13">
      <c r="K255" s="581"/>
      <c r="M255" s="581"/>
    </row>
    <row r="256" spans="11:13">
      <c r="K256" s="581"/>
      <c r="M256" s="581"/>
    </row>
    <row r="257" spans="11:13">
      <c r="K257" s="581"/>
      <c r="M257" s="581"/>
    </row>
    <row r="258" spans="11:13">
      <c r="K258" s="581"/>
      <c r="M258" s="581"/>
    </row>
    <row r="259" spans="11:13">
      <c r="K259" s="581"/>
      <c r="M259" s="581"/>
    </row>
    <row r="260" spans="11:13">
      <c r="K260" s="581"/>
      <c r="M260" s="581"/>
    </row>
    <row r="261" spans="11:13">
      <c r="K261" s="581"/>
      <c r="M261" s="581"/>
    </row>
    <row r="262" spans="11:13">
      <c r="K262" s="581"/>
      <c r="M262" s="581"/>
    </row>
    <row r="263" spans="11:13">
      <c r="K263" s="581"/>
      <c r="M263" s="581"/>
    </row>
    <row r="264" spans="11:13">
      <c r="K264" s="581"/>
      <c r="M264" s="581"/>
    </row>
    <row r="265" spans="11:13">
      <c r="K265" s="581"/>
      <c r="M265" s="581"/>
    </row>
    <row r="266" spans="11:13">
      <c r="K266" s="581"/>
      <c r="M266" s="581"/>
    </row>
    <row r="267" spans="11:13">
      <c r="K267" s="581"/>
      <c r="M267" s="581"/>
    </row>
    <row r="268" spans="11:13">
      <c r="K268" s="581"/>
      <c r="M268" s="581"/>
    </row>
    <row r="269" spans="11:13">
      <c r="K269" s="581"/>
      <c r="M269" s="581"/>
    </row>
    <row r="270" spans="11:13">
      <c r="K270" s="581"/>
      <c r="M270" s="581"/>
    </row>
    <row r="271" spans="11:13">
      <c r="K271" s="581"/>
      <c r="M271" s="581"/>
    </row>
    <row r="272" spans="11:13">
      <c r="K272" s="581"/>
      <c r="M272" s="581"/>
    </row>
    <row r="273" spans="11:13">
      <c r="K273" s="581"/>
      <c r="M273" s="581"/>
    </row>
    <row r="274" spans="11:13">
      <c r="K274" s="581"/>
      <c r="M274" s="581"/>
    </row>
    <row r="275" spans="11:13">
      <c r="K275" s="581"/>
      <c r="M275" s="581"/>
    </row>
    <row r="276" spans="11:13">
      <c r="K276" s="581"/>
      <c r="M276" s="581"/>
    </row>
    <row r="277" spans="11:13">
      <c r="K277" s="581"/>
      <c r="M277" s="581"/>
    </row>
    <row r="278" spans="11:13">
      <c r="K278" s="581"/>
      <c r="M278" s="581"/>
    </row>
    <row r="279" spans="11:13">
      <c r="K279" s="581"/>
      <c r="M279" s="581"/>
    </row>
    <row r="280" spans="11:13">
      <c r="K280" s="581"/>
      <c r="M280" s="581"/>
    </row>
    <row r="281" spans="11:13">
      <c r="K281" s="581"/>
      <c r="M281" s="581"/>
    </row>
    <row r="282" spans="11:13">
      <c r="K282" s="581"/>
      <c r="M282" s="581"/>
    </row>
    <row r="283" spans="11:13">
      <c r="K283" s="581"/>
      <c r="M283" s="581"/>
    </row>
    <row r="284" spans="11:13">
      <c r="K284" s="581"/>
      <c r="M284" s="581"/>
    </row>
    <row r="285" spans="11:13">
      <c r="K285" s="581"/>
      <c r="M285" s="581"/>
    </row>
    <row r="286" spans="11:13">
      <c r="K286" s="581"/>
      <c r="M286" s="581"/>
    </row>
    <row r="287" spans="11:13">
      <c r="K287" s="581"/>
      <c r="M287" s="581"/>
    </row>
    <row r="288" spans="11:13">
      <c r="K288" s="581"/>
      <c r="M288" s="581"/>
    </row>
    <row r="289" spans="11:13">
      <c r="K289" s="581"/>
      <c r="M289" s="581"/>
    </row>
    <row r="290" spans="11:13">
      <c r="K290" s="581"/>
      <c r="M290" s="581"/>
    </row>
    <row r="291" spans="11:13">
      <c r="K291" s="581"/>
      <c r="M291" s="581"/>
    </row>
    <row r="292" spans="11:13">
      <c r="K292" s="581"/>
      <c r="M292" s="581"/>
    </row>
    <row r="293" spans="11:13">
      <c r="K293" s="581"/>
      <c r="M293" s="581"/>
    </row>
    <row r="294" spans="11:13">
      <c r="K294" s="581"/>
      <c r="M294" s="581"/>
    </row>
    <row r="295" spans="11:13">
      <c r="K295" s="581"/>
      <c r="M295" s="581"/>
    </row>
    <row r="296" spans="11:13">
      <c r="K296" s="581"/>
      <c r="M296" s="581"/>
    </row>
    <row r="297" spans="11:13">
      <c r="K297" s="581"/>
      <c r="M297" s="581"/>
    </row>
    <row r="298" spans="11:13">
      <c r="K298" s="581"/>
      <c r="M298" s="581"/>
    </row>
    <row r="299" spans="11:13">
      <c r="K299" s="581"/>
      <c r="M299" s="581"/>
    </row>
    <row r="300" spans="11:13">
      <c r="K300" s="581"/>
      <c r="M300" s="581"/>
    </row>
    <row r="301" spans="11:13">
      <c r="K301" s="581"/>
      <c r="M301" s="581"/>
    </row>
    <row r="302" spans="11:13">
      <c r="K302" s="581"/>
      <c r="M302" s="581"/>
    </row>
    <row r="303" spans="11:13">
      <c r="K303" s="581"/>
      <c r="M303" s="581"/>
    </row>
    <row r="304" spans="11:13">
      <c r="K304" s="581"/>
      <c r="M304" s="581"/>
    </row>
    <row r="305" spans="11:13">
      <c r="K305" s="581"/>
      <c r="M305" s="581"/>
    </row>
    <row r="306" spans="11:13">
      <c r="K306" s="581"/>
      <c r="M306" s="581"/>
    </row>
    <row r="307" spans="11:13">
      <c r="K307" s="581"/>
      <c r="M307" s="581"/>
    </row>
    <row r="308" spans="11:13">
      <c r="K308" s="581"/>
      <c r="M308" s="581"/>
    </row>
    <row r="309" spans="11:13">
      <c r="K309" s="581"/>
      <c r="M309" s="581"/>
    </row>
    <row r="310" spans="11:13">
      <c r="K310" s="581"/>
      <c r="M310" s="581"/>
    </row>
    <row r="311" spans="11:13">
      <c r="K311" s="581"/>
      <c r="M311" s="581"/>
    </row>
    <row r="312" spans="11:13">
      <c r="K312" s="581"/>
      <c r="M312" s="581"/>
    </row>
    <row r="313" spans="11:13">
      <c r="K313" s="581"/>
      <c r="M313" s="581"/>
    </row>
    <row r="314" spans="11:13">
      <c r="K314" s="581"/>
      <c r="M314" s="581"/>
    </row>
    <row r="315" spans="11:13">
      <c r="K315" s="581"/>
      <c r="M315" s="581"/>
    </row>
    <row r="316" spans="11:13">
      <c r="K316" s="581"/>
      <c r="M316" s="581"/>
    </row>
    <row r="317" spans="11:13">
      <c r="K317" s="581"/>
      <c r="M317" s="581"/>
    </row>
    <row r="318" spans="11:13">
      <c r="K318" s="581"/>
      <c r="M318" s="581"/>
    </row>
    <row r="319" spans="11:13">
      <c r="K319" s="581"/>
      <c r="M319" s="581"/>
    </row>
    <row r="320" spans="11:13">
      <c r="K320" s="581"/>
      <c r="M320" s="581"/>
    </row>
    <row r="321" spans="11:13">
      <c r="K321" s="581"/>
      <c r="M321" s="581"/>
    </row>
    <row r="322" spans="11:13">
      <c r="K322" s="581"/>
      <c r="M322" s="581"/>
    </row>
    <row r="323" spans="11:13">
      <c r="K323" s="581"/>
      <c r="M323" s="581"/>
    </row>
    <row r="324" spans="11:13">
      <c r="K324" s="581"/>
      <c r="M324" s="581"/>
    </row>
    <row r="325" spans="11:13">
      <c r="K325" s="581"/>
      <c r="M325" s="581"/>
    </row>
    <row r="326" spans="11:13">
      <c r="K326" s="581"/>
      <c r="M326" s="581"/>
    </row>
    <row r="327" spans="11:13">
      <c r="K327" s="581"/>
      <c r="M327" s="581"/>
    </row>
    <row r="328" spans="11:13">
      <c r="K328" s="581"/>
      <c r="M328" s="581"/>
    </row>
    <row r="329" spans="11:13">
      <c r="K329" s="581"/>
      <c r="M329" s="581"/>
    </row>
    <row r="330" spans="11:13">
      <c r="K330" s="581"/>
      <c r="M330" s="581"/>
    </row>
    <row r="331" spans="11:13">
      <c r="K331" s="581"/>
      <c r="M331" s="581"/>
    </row>
    <row r="332" spans="11:13">
      <c r="K332" s="581"/>
      <c r="M332" s="581"/>
    </row>
    <row r="333" spans="11:13">
      <c r="K333" s="581"/>
      <c r="M333" s="581"/>
    </row>
    <row r="334" spans="11:13">
      <c r="K334" s="581"/>
      <c r="M334" s="581"/>
    </row>
    <row r="335" spans="11:13">
      <c r="K335" s="581"/>
      <c r="M335" s="581"/>
    </row>
    <row r="336" spans="11:13">
      <c r="K336" s="581"/>
      <c r="M336" s="581"/>
    </row>
    <row r="337" spans="11:13">
      <c r="K337" s="581"/>
      <c r="M337" s="581"/>
    </row>
    <row r="338" spans="11:13">
      <c r="K338" s="581"/>
      <c r="M338" s="581"/>
    </row>
    <row r="339" spans="11:13">
      <c r="K339" s="581"/>
      <c r="M339" s="581"/>
    </row>
    <row r="340" spans="11:13">
      <c r="K340" s="581"/>
      <c r="M340" s="581"/>
    </row>
    <row r="341" spans="11:13">
      <c r="K341" s="581"/>
      <c r="M341" s="581"/>
    </row>
    <row r="342" spans="11:13">
      <c r="K342" s="581"/>
      <c r="M342" s="581"/>
    </row>
    <row r="343" spans="11:13">
      <c r="K343" s="581"/>
      <c r="M343" s="581"/>
    </row>
    <row r="344" spans="11:13">
      <c r="K344" s="581"/>
      <c r="M344" s="581"/>
    </row>
    <row r="345" spans="11:13">
      <c r="K345" s="581"/>
      <c r="M345" s="581"/>
    </row>
    <row r="346" spans="11:13">
      <c r="K346" s="581"/>
      <c r="M346" s="581"/>
    </row>
    <row r="347" spans="11:13">
      <c r="K347" s="581"/>
      <c r="M347" s="581"/>
    </row>
    <row r="348" spans="11:13">
      <c r="K348" s="581"/>
      <c r="M348" s="581"/>
    </row>
    <row r="349" spans="11:13">
      <c r="K349" s="581"/>
      <c r="M349" s="581"/>
    </row>
    <row r="350" spans="11:13">
      <c r="K350" s="581"/>
      <c r="M350" s="581"/>
    </row>
    <row r="351" spans="11:13">
      <c r="K351" s="581"/>
      <c r="M351" s="581"/>
    </row>
    <row r="352" spans="11:13">
      <c r="K352" s="581"/>
      <c r="M352" s="581"/>
    </row>
    <row r="353" spans="11:13">
      <c r="K353" s="581"/>
      <c r="M353" s="581"/>
    </row>
    <row r="354" spans="11:13">
      <c r="K354" s="581"/>
      <c r="M354" s="581"/>
    </row>
    <row r="355" spans="11:13">
      <c r="K355" s="581"/>
      <c r="M355" s="581"/>
    </row>
    <row r="356" spans="11:13">
      <c r="K356" s="581"/>
      <c r="M356" s="581"/>
    </row>
    <row r="357" spans="11:13">
      <c r="K357" s="581"/>
      <c r="M357" s="581"/>
    </row>
    <row r="358" spans="11:13">
      <c r="K358" s="581"/>
      <c r="M358" s="581"/>
    </row>
    <row r="359" spans="11:13">
      <c r="K359" s="581"/>
      <c r="M359" s="581"/>
    </row>
    <row r="360" spans="11:13">
      <c r="K360" s="581"/>
      <c r="M360" s="581"/>
    </row>
    <row r="361" spans="11:13">
      <c r="K361" s="581"/>
      <c r="M361" s="581"/>
    </row>
    <row r="362" spans="11:13">
      <c r="K362" s="581"/>
      <c r="M362" s="581"/>
    </row>
    <row r="363" spans="11:13">
      <c r="K363" s="581"/>
      <c r="M363" s="581"/>
    </row>
    <row r="364" spans="11:13">
      <c r="K364" s="581"/>
      <c r="M364" s="581"/>
    </row>
    <row r="365" spans="11:13">
      <c r="K365" s="581"/>
      <c r="M365" s="581"/>
    </row>
    <row r="366" spans="11:13">
      <c r="K366" s="581"/>
      <c r="M366" s="581"/>
    </row>
    <row r="367" spans="11:13">
      <c r="K367" s="581"/>
      <c r="M367" s="581"/>
    </row>
    <row r="368" spans="11:13">
      <c r="K368" s="581"/>
      <c r="M368" s="581"/>
    </row>
    <row r="369" spans="11:13">
      <c r="K369" s="581"/>
      <c r="M369" s="581"/>
    </row>
    <row r="370" spans="11:13">
      <c r="K370" s="581"/>
      <c r="M370" s="581"/>
    </row>
    <row r="371" spans="11:13">
      <c r="K371" s="581"/>
      <c r="M371" s="581"/>
    </row>
    <row r="372" spans="11:13">
      <c r="K372" s="581"/>
      <c r="M372" s="581"/>
    </row>
    <row r="373" spans="11:13">
      <c r="K373" s="581"/>
      <c r="M373" s="581"/>
    </row>
    <row r="374" spans="11:13">
      <c r="K374" s="581"/>
      <c r="M374" s="581"/>
    </row>
    <row r="375" spans="11:13">
      <c r="K375" s="581"/>
      <c r="M375" s="581"/>
    </row>
    <row r="376" spans="11:13">
      <c r="K376" s="581"/>
      <c r="M376" s="581"/>
    </row>
    <row r="377" spans="11:13">
      <c r="K377" s="581"/>
      <c r="M377" s="581"/>
    </row>
    <row r="378" spans="11:13">
      <c r="K378" s="581"/>
      <c r="M378" s="581"/>
    </row>
    <row r="379" spans="11:13">
      <c r="K379" s="581"/>
      <c r="M379" s="581"/>
    </row>
    <row r="380" spans="11:13">
      <c r="K380" s="581"/>
      <c r="M380" s="581"/>
    </row>
    <row r="381" spans="11:13">
      <c r="K381" s="581"/>
      <c r="M381" s="581"/>
    </row>
    <row r="382" spans="11:13">
      <c r="K382" s="581"/>
      <c r="M382" s="581"/>
    </row>
    <row r="383" spans="11:13">
      <c r="K383" s="581"/>
      <c r="M383" s="581"/>
    </row>
    <row r="384" spans="11:13">
      <c r="K384" s="581"/>
      <c r="M384" s="581"/>
    </row>
    <row r="385" spans="11:13">
      <c r="K385" s="581"/>
      <c r="M385" s="581"/>
    </row>
    <row r="386" spans="11:13">
      <c r="K386" s="581"/>
      <c r="M386" s="581"/>
    </row>
    <row r="387" spans="11:13">
      <c r="K387" s="581"/>
      <c r="M387" s="581"/>
    </row>
    <row r="388" spans="11:13">
      <c r="K388" s="581"/>
      <c r="M388" s="581"/>
    </row>
    <row r="389" spans="11:13">
      <c r="K389" s="581"/>
      <c r="M389" s="581"/>
    </row>
    <row r="390" spans="11:13">
      <c r="K390" s="581"/>
      <c r="M390" s="581"/>
    </row>
    <row r="391" spans="11:13">
      <c r="K391" s="581"/>
      <c r="M391" s="581"/>
    </row>
    <row r="392" spans="11:13">
      <c r="K392" s="581"/>
      <c r="M392" s="581"/>
    </row>
    <row r="393" spans="11:13">
      <c r="K393" s="581"/>
      <c r="M393" s="581"/>
    </row>
    <row r="394" spans="11:13">
      <c r="K394" s="581"/>
      <c r="M394" s="581"/>
    </row>
    <row r="395" spans="11:13">
      <c r="K395" s="581"/>
      <c r="M395" s="581"/>
    </row>
    <row r="396" spans="11:13">
      <c r="K396" s="581"/>
      <c r="M396" s="581"/>
    </row>
    <row r="397" spans="11:13">
      <c r="K397" s="581"/>
      <c r="M397" s="581"/>
    </row>
    <row r="398" spans="11:13">
      <c r="K398" s="581"/>
      <c r="M398" s="581"/>
    </row>
    <row r="399" spans="11:13">
      <c r="K399" s="581"/>
      <c r="M399" s="581"/>
    </row>
    <row r="400" spans="11:13">
      <c r="K400" s="581"/>
      <c r="M400" s="581"/>
    </row>
    <row r="401" spans="11:13">
      <c r="K401" s="581"/>
      <c r="M401" s="581"/>
    </row>
    <row r="402" spans="11:13">
      <c r="K402" s="581"/>
      <c r="M402" s="581"/>
    </row>
    <row r="403" spans="11:13">
      <c r="K403" s="581"/>
      <c r="M403" s="581"/>
    </row>
    <row r="404" spans="11:13">
      <c r="K404" s="581"/>
      <c r="M404" s="581"/>
    </row>
    <row r="405" spans="11:13">
      <c r="K405" s="581"/>
      <c r="M405" s="581"/>
    </row>
    <row r="406" spans="11:13">
      <c r="K406" s="581"/>
      <c r="M406" s="581"/>
    </row>
    <row r="407" spans="11:13">
      <c r="K407" s="581"/>
      <c r="M407" s="581"/>
    </row>
    <row r="408" spans="11:13">
      <c r="K408" s="581"/>
      <c r="M408" s="581"/>
    </row>
    <row r="409" spans="11:13">
      <c r="K409" s="581"/>
      <c r="M409" s="581"/>
    </row>
    <row r="410" spans="11:13">
      <c r="K410" s="581"/>
      <c r="M410" s="581"/>
    </row>
    <row r="411" spans="11:13">
      <c r="K411" s="581"/>
      <c r="M411" s="581"/>
    </row>
    <row r="412" spans="11:13">
      <c r="K412" s="581"/>
      <c r="M412" s="581"/>
    </row>
    <row r="413" spans="11:13">
      <c r="K413" s="581"/>
      <c r="M413" s="581"/>
    </row>
    <row r="414" spans="11:13">
      <c r="K414" s="581"/>
      <c r="M414" s="581"/>
    </row>
    <row r="415" spans="11:13">
      <c r="K415" s="581"/>
      <c r="M415" s="581"/>
    </row>
    <row r="416" spans="11:13">
      <c r="K416" s="581"/>
      <c r="M416" s="581"/>
    </row>
    <row r="417" spans="11:13">
      <c r="K417" s="581"/>
      <c r="M417" s="581"/>
    </row>
    <row r="418" spans="11:13">
      <c r="K418" s="581"/>
      <c r="M418" s="581"/>
    </row>
    <row r="419" spans="11:13">
      <c r="K419" s="581"/>
      <c r="M419" s="581"/>
    </row>
    <row r="420" spans="11:13">
      <c r="K420" s="581"/>
      <c r="M420" s="581"/>
    </row>
    <row r="421" spans="11:13">
      <c r="K421" s="581"/>
      <c r="M421" s="581"/>
    </row>
    <row r="422" spans="11:13">
      <c r="K422" s="581"/>
      <c r="M422" s="581"/>
    </row>
    <row r="423" spans="11:13">
      <c r="K423" s="581"/>
      <c r="M423" s="581"/>
    </row>
    <row r="424" spans="11:13">
      <c r="K424" s="581"/>
      <c r="M424" s="581"/>
    </row>
    <row r="425" spans="11:13">
      <c r="K425" s="581"/>
      <c r="M425" s="581"/>
    </row>
    <row r="426" spans="11:13">
      <c r="K426" s="581"/>
      <c r="M426" s="581"/>
    </row>
    <row r="427" spans="11:13">
      <c r="K427" s="581"/>
      <c r="M427" s="581"/>
    </row>
    <row r="428" spans="11:13">
      <c r="K428" s="581"/>
      <c r="M428" s="581"/>
    </row>
    <row r="429" spans="11:13">
      <c r="K429" s="581"/>
      <c r="M429" s="581"/>
    </row>
    <row r="430" spans="11:13">
      <c r="K430" s="581"/>
      <c r="M430" s="581"/>
    </row>
    <row r="431" spans="11:13">
      <c r="K431" s="581"/>
      <c r="M431" s="581"/>
    </row>
    <row r="432" spans="11:13">
      <c r="K432" s="581"/>
      <c r="M432" s="581"/>
    </row>
    <row r="433" spans="11:13">
      <c r="K433" s="581"/>
      <c r="M433" s="581"/>
    </row>
    <row r="434" spans="11:13">
      <c r="K434" s="581"/>
      <c r="M434" s="581"/>
    </row>
    <row r="435" spans="11:13">
      <c r="K435" s="581"/>
      <c r="M435" s="581"/>
    </row>
    <row r="436" spans="11:13">
      <c r="K436" s="581"/>
      <c r="M436" s="581"/>
    </row>
    <row r="437" spans="11:13">
      <c r="K437" s="581"/>
      <c r="M437" s="581"/>
    </row>
    <row r="438" spans="11:13">
      <c r="K438" s="581"/>
      <c r="M438" s="581"/>
    </row>
    <row r="439" spans="11:13">
      <c r="K439" s="581"/>
      <c r="M439" s="581"/>
    </row>
    <row r="440" spans="11:13">
      <c r="K440" s="581"/>
      <c r="M440" s="581"/>
    </row>
    <row r="441" spans="11:13">
      <c r="K441" s="581"/>
      <c r="M441" s="581"/>
    </row>
    <row r="442" spans="11:13">
      <c r="K442" s="581"/>
      <c r="M442" s="581"/>
    </row>
    <row r="443" spans="11:13">
      <c r="K443" s="581"/>
      <c r="M443" s="581"/>
    </row>
    <row r="444" spans="11:13">
      <c r="K444" s="581"/>
      <c r="M444" s="581"/>
    </row>
    <row r="445" spans="11:13">
      <c r="K445" s="581"/>
      <c r="M445" s="581"/>
    </row>
    <row r="446" spans="11:13">
      <c r="K446" s="581"/>
      <c r="M446" s="581"/>
    </row>
    <row r="447" spans="11:13">
      <c r="K447" s="581"/>
      <c r="M447" s="581"/>
    </row>
    <row r="448" spans="11:13">
      <c r="K448" s="581"/>
      <c r="M448" s="581"/>
    </row>
    <row r="449" spans="11:13">
      <c r="K449" s="581"/>
      <c r="M449" s="581"/>
    </row>
    <row r="450" spans="11:13">
      <c r="K450" s="581"/>
      <c r="M450" s="581"/>
    </row>
    <row r="451" spans="11:13">
      <c r="K451" s="581"/>
      <c r="M451" s="581"/>
    </row>
    <row r="452" spans="11:13">
      <c r="K452" s="581"/>
      <c r="M452" s="581"/>
    </row>
    <row r="453" spans="11:13">
      <c r="K453" s="581"/>
      <c r="M453" s="581"/>
    </row>
    <row r="454" spans="11:13">
      <c r="K454" s="581"/>
      <c r="M454" s="581"/>
    </row>
    <row r="455" spans="11:13">
      <c r="K455" s="581"/>
      <c r="M455" s="581"/>
    </row>
    <row r="456" spans="11:13">
      <c r="K456" s="581"/>
      <c r="M456" s="581"/>
    </row>
    <row r="457" spans="11:13">
      <c r="K457" s="581"/>
      <c r="M457" s="581"/>
    </row>
    <row r="458" spans="11:13">
      <c r="K458" s="581"/>
      <c r="M458" s="581"/>
    </row>
    <row r="459" spans="11:13">
      <c r="K459" s="581"/>
      <c r="M459" s="581"/>
    </row>
    <row r="460" spans="11:13">
      <c r="K460" s="581"/>
      <c r="M460" s="581"/>
    </row>
    <row r="461" spans="11:13">
      <c r="K461" s="581"/>
      <c r="M461" s="581"/>
    </row>
    <row r="462" spans="11:13">
      <c r="K462" s="581"/>
      <c r="M462" s="581"/>
    </row>
    <row r="463" spans="11:13">
      <c r="K463" s="581"/>
      <c r="M463" s="581"/>
    </row>
    <row r="464" spans="11:13">
      <c r="K464" s="581"/>
      <c r="M464" s="581"/>
    </row>
    <row r="465" spans="11:13">
      <c r="K465" s="581"/>
      <c r="M465" s="581"/>
    </row>
    <row r="466" spans="11:13">
      <c r="K466" s="581"/>
      <c r="M466" s="581"/>
    </row>
    <row r="467" spans="11:13">
      <c r="K467" s="581"/>
      <c r="M467" s="581"/>
    </row>
    <row r="468" spans="11:13">
      <c r="K468" s="581"/>
      <c r="M468" s="581"/>
    </row>
    <row r="469" spans="11:13">
      <c r="K469" s="581"/>
      <c r="M469" s="581"/>
    </row>
    <row r="470" spans="11:13">
      <c r="K470" s="581"/>
      <c r="M470" s="581"/>
    </row>
    <row r="471" spans="11:13">
      <c r="K471" s="581"/>
      <c r="M471" s="581"/>
    </row>
    <row r="472" spans="11:13">
      <c r="K472" s="581"/>
      <c r="M472" s="581"/>
    </row>
    <row r="473" spans="11:13">
      <c r="K473" s="581"/>
      <c r="M473" s="581"/>
    </row>
    <row r="474" spans="11:13">
      <c r="K474" s="581"/>
      <c r="M474" s="581"/>
    </row>
    <row r="475" spans="11:13">
      <c r="K475" s="581"/>
      <c r="M475" s="581"/>
    </row>
    <row r="476" spans="11:13">
      <c r="K476" s="581"/>
      <c r="M476" s="581"/>
    </row>
    <row r="477" spans="11:13">
      <c r="K477" s="581"/>
      <c r="M477" s="581"/>
    </row>
    <row r="478" spans="11:13">
      <c r="K478" s="581"/>
      <c r="M478" s="581"/>
    </row>
    <row r="479" spans="11:13">
      <c r="K479" s="581"/>
      <c r="M479" s="581"/>
    </row>
    <row r="480" spans="11:13">
      <c r="K480" s="581"/>
      <c r="M480" s="581"/>
    </row>
    <row r="481" spans="11:13">
      <c r="K481" s="581"/>
      <c r="M481" s="581"/>
    </row>
    <row r="482" spans="11:13">
      <c r="K482" s="581"/>
      <c r="M482" s="581"/>
    </row>
    <row r="483" spans="11:13">
      <c r="K483" s="581"/>
      <c r="M483" s="581"/>
    </row>
    <row r="484" spans="11:13">
      <c r="K484" s="581"/>
      <c r="M484" s="581"/>
    </row>
    <row r="485" spans="11:13">
      <c r="K485" s="581"/>
      <c r="M485" s="581"/>
    </row>
    <row r="486" spans="11:13">
      <c r="K486" s="581"/>
      <c r="M486" s="581"/>
    </row>
    <row r="487" spans="11:13">
      <c r="K487" s="581"/>
      <c r="M487" s="581"/>
    </row>
    <row r="488" spans="11:13">
      <c r="K488" s="581"/>
      <c r="M488" s="581"/>
    </row>
    <row r="489" spans="11:13">
      <c r="K489" s="581"/>
      <c r="M489" s="581"/>
    </row>
    <row r="490" spans="11:13">
      <c r="K490" s="581"/>
      <c r="M490" s="581"/>
    </row>
    <row r="491" spans="11:13">
      <c r="K491" s="581"/>
      <c r="M491" s="581"/>
    </row>
    <row r="492" spans="11:13">
      <c r="K492" s="581"/>
      <c r="M492" s="581"/>
    </row>
    <row r="493" spans="11:13">
      <c r="K493" s="581"/>
      <c r="M493" s="581"/>
    </row>
    <row r="494" spans="11:13">
      <c r="K494" s="581"/>
      <c r="M494" s="581"/>
    </row>
    <row r="495" spans="11:13">
      <c r="K495" s="581"/>
      <c r="M495" s="581"/>
    </row>
    <row r="496" spans="11:13">
      <c r="K496" s="581"/>
      <c r="M496" s="581"/>
    </row>
    <row r="497" spans="11:13">
      <c r="K497" s="581"/>
      <c r="M497" s="581"/>
    </row>
    <row r="498" spans="11:13">
      <c r="K498" s="581"/>
      <c r="M498" s="581"/>
    </row>
    <row r="499" spans="11:13">
      <c r="K499" s="581"/>
      <c r="M499" s="581"/>
    </row>
    <row r="500" spans="11:13">
      <c r="K500" s="581"/>
      <c r="M500" s="581"/>
    </row>
    <row r="501" spans="11:13">
      <c r="K501" s="581"/>
      <c r="M501" s="581"/>
    </row>
    <row r="502" spans="11:13">
      <c r="K502" s="581"/>
      <c r="M502" s="581"/>
    </row>
    <row r="503" spans="11:13">
      <c r="K503" s="581"/>
      <c r="M503" s="581"/>
    </row>
    <row r="504" spans="11:13">
      <c r="K504" s="581"/>
      <c r="M504" s="581"/>
    </row>
    <row r="505" spans="11:13">
      <c r="K505" s="581"/>
      <c r="M505" s="581"/>
    </row>
    <row r="506" spans="11:13">
      <c r="K506" s="581"/>
      <c r="M506" s="581"/>
    </row>
    <row r="507" spans="11:13">
      <c r="K507" s="581"/>
      <c r="M507" s="581"/>
    </row>
    <row r="508" spans="11:13">
      <c r="K508" s="581"/>
      <c r="M508" s="581"/>
    </row>
    <row r="509" spans="11:13">
      <c r="K509" s="581"/>
      <c r="M509" s="581"/>
    </row>
    <row r="510" spans="11:13">
      <c r="K510" s="581"/>
      <c r="M510" s="581"/>
    </row>
    <row r="511" spans="11:13">
      <c r="K511" s="581"/>
      <c r="M511" s="581"/>
    </row>
    <row r="512" spans="11:13">
      <c r="K512" s="581"/>
      <c r="M512" s="581"/>
    </row>
    <row r="513" spans="11:13">
      <c r="K513" s="581"/>
      <c r="M513" s="581"/>
    </row>
    <row r="514" spans="11:13">
      <c r="K514" s="581"/>
      <c r="M514" s="581"/>
    </row>
    <row r="515" spans="11:13">
      <c r="K515" s="581"/>
      <c r="M515" s="581"/>
    </row>
    <row r="516" spans="11:13">
      <c r="K516" s="581"/>
      <c r="M516" s="581"/>
    </row>
    <row r="517" spans="11:13">
      <c r="K517" s="581"/>
      <c r="M517" s="581"/>
    </row>
    <row r="518" spans="11:13">
      <c r="K518" s="581"/>
      <c r="M518" s="581"/>
    </row>
    <row r="519" spans="11:13">
      <c r="K519" s="581"/>
      <c r="M519" s="581"/>
    </row>
    <row r="520" spans="11:13">
      <c r="K520" s="581"/>
      <c r="M520" s="581"/>
    </row>
    <row r="521" spans="11:13">
      <c r="K521" s="581"/>
      <c r="M521" s="581"/>
    </row>
    <row r="522" spans="11:13">
      <c r="K522" s="581"/>
      <c r="M522" s="581"/>
    </row>
    <row r="523" spans="11:13">
      <c r="K523" s="581"/>
      <c r="M523" s="581"/>
    </row>
    <row r="524" spans="11:13">
      <c r="K524" s="581"/>
      <c r="M524" s="581"/>
    </row>
    <row r="525" spans="11:13">
      <c r="K525" s="581"/>
      <c r="M525" s="581"/>
    </row>
    <row r="526" spans="11:13">
      <c r="K526" s="581"/>
      <c r="M526" s="581"/>
    </row>
    <row r="527" spans="11:13">
      <c r="K527" s="581"/>
      <c r="M527" s="581"/>
    </row>
    <row r="528" spans="11:13">
      <c r="K528" s="581"/>
      <c r="M528" s="581"/>
    </row>
    <row r="529" spans="11:13">
      <c r="K529" s="581"/>
      <c r="M529" s="581"/>
    </row>
    <row r="530" spans="11:13">
      <c r="K530" s="581"/>
      <c r="M530" s="581"/>
    </row>
    <row r="531" spans="11:13">
      <c r="K531" s="581"/>
      <c r="M531" s="581"/>
    </row>
    <row r="532" spans="11:13">
      <c r="K532" s="581"/>
      <c r="M532" s="581"/>
    </row>
    <row r="533" spans="11:13">
      <c r="K533" s="581"/>
      <c r="M533" s="581"/>
    </row>
    <row r="534" spans="11:13">
      <c r="K534" s="581"/>
      <c r="M534" s="581"/>
    </row>
    <row r="535" spans="11:13">
      <c r="K535" s="581"/>
      <c r="M535" s="581"/>
    </row>
    <row r="536" spans="11:13">
      <c r="K536" s="581"/>
      <c r="M536" s="581"/>
    </row>
    <row r="537" spans="11:13">
      <c r="K537" s="581"/>
      <c r="M537" s="581"/>
    </row>
    <row r="538" spans="11:13">
      <c r="K538" s="581"/>
      <c r="M538" s="581"/>
    </row>
    <row r="539" spans="11:13">
      <c r="K539" s="581"/>
      <c r="M539" s="581"/>
    </row>
    <row r="540" spans="11:13">
      <c r="K540" s="581"/>
      <c r="M540" s="581"/>
    </row>
    <row r="541" spans="11:13">
      <c r="K541" s="581"/>
      <c r="M541" s="581"/>
    </row>
    <row r="542" spans="11:13">
      <c r="K542" s="581"/>
      <c r="M542" s="581"/>
    </row>
    <row r="543" spans="11:13">
      <c r="K543" s="581"/>
      <c r="M543" s="581"/>
    </row>
    <row r="544" spans="11:13">
      <c r="K544" s="581"/>
      <c r="M544" s="581"/>
    </row>
    <row r="545" spans="11:13">
      <c r="K545" s="581"/>
      <c r="M545" s="581"/>
    </row>
    <row r="546" spans="11:13">
      <c r="K546" s="581"/>
      <c r="M546" s="581"/>
    </row>
    <row r="547" spans="11:13">
      <c r="K547" s="581"/>
      <c r="M547" s="581"/>
    </row>
    <row r="548" spans="11:13">
      <c r="K548" s="581"/>
      <c r="M548" s="581"/>
    </row>
    <row r="549" spans="11:13">
      <c r="K549" s="581"/>
      <c r="M549" s="581"/>
    </row>
    <row r="550" spans="11:13">
      <c r="K550" s="581"/>
      <c r="M550" s="581"/>
    </row>
    <row r="551" spans="11:13">
      <c r="K551" s="581"/>
      <c r="M551" s="581"/>
    </row>
    <row r="552" spans="11:13">
      <c r="K552" s="581"/>
      <c r="M552" s="581"/>
    </row>
    <row r="553" spans="11:13">
      <c r="K553" s="581"/>
      <c r="M553" s="581"/>
    </row>
    <row r="554" spans="11:13">
      <c r="K554" s="581"/>
      <c r="M554" s="581"/>
    </row>
    <row r="555" spans="11:13">
      <c r="K555" s="581"/>
      <c r="M555" s="581"/>
    </row>
    <row r="556" spans="11:13">
      <c r="K556" s="581"/>
      <c r="M556" s="581"/>
    </row>
    <row r="557" spans="11:13">
      <c r="K557" s="581"/>
      <c r="M557" s="581"/>
    </row>
    <row r="558" spans="11:13">
      <c r="K558" s="581"/>
      <c r="M558" s="581"/>
    </row>
    <row r="559" spans="11:13">
      <c r="K559" s="581"/>
      <c r="M559" s="581"/>
    </row>
    <row r="560" spans="11:13">
      <c r="K560" s="581"/>
      <c r="M560" s="581"/>
    </row>
    <row r="561" spans="11:13">
      <c r="K561" s="581"/>
      <c r="M561" s="581"/>
    </row>
    <row r="562" spans="11:13">
      <c r="K562" s="581"/>
      <c r="M562" s="581"/>
    </row>
    <row r="563" spans="11:13">
      <c r="K563" s="581"/>
      <c r="M563" s="581"/>
    </row>
    <row r="564" spans="11:13">
      <c r="K564" s="581"/>
      <c r="M564" s="581"/>
    </row>
    <row r="565" spans="11:13">
      <c r="K565" s="581"/>
      <c r="M565" s="581"/>
    </row>
    <row r="566" spans="11:13">
      <c r="K566" s="581"/>
      <c r="M566" s="581"/>
    </row>
    <row r="567" spans="11:13">
      <c r="K567" s="581"/>
      <c r="M567" s="581"/>
    </row>
    <row r="568" spans="11:13">
      <c r="K568" s="581"/>
      <c r="M568" s="581"/>
    </row>
    <row r="569" spans="11:13">
      <c r="K569" s="581"/>
      <c r="M569" s="581"/>
    </row>
    <row r="570" spans="11:13">
      <c r="K570" s="581"/>
      <c r="M570" s="581"/>
    </row>
    <row r="571" spans="11:13">
      <c r="K571" s="581"/>
      <c r="M571" s="581"/>
    </row>
    <row r="572" spans="11:13">
      <c r="K572" s="581"/>
      <c r="M572" s="581"/>
    </row>
    <row r="573" spans="11:13">
      <c r="K573" s="581"/>
      <c r="M573" s="581"/>
    </row>
    <row r="574" spans="11:13">
      <c r="K574" s="581"/>
      <c r="M574" s="581"/>
    </row>
    <row r="575" spans="11:13">
      <c r="K575" s="581"/>
      <c r="M575" s="581"/>
    </row>
    <row r="576" spans="11:13">
      <c r="K576" s="581"/>
      <c r="M576" s="581"/>
    </row>
    <row r="577" spans="11:13">
      <c r="K577" s="581"/>
      <c r="M577" s="581"/>
    </row>
    <row r="578" spans="11:13">
      <c r="K578" s="581"/>
      <c r="M578" s="581"/>
    </row>
    <row r="579" spans="11:13">
      <c r="K579" s="581"/>
      <c r="M579" s="581"/>
    </row>
    <row r="580" spans="11:13">
      <c r="K580" s="581"/>
      <c r="M580" s="581"/>
    </row>
    <row r="581" spans="11:13">
      <c r="K581" s="581"/>
      <c r="M581" s="581"/>
    </row>
    <row r="582" spans="11:13">
      <c r="K582" s="581"/>
      <c r="M582" s="581"/>
    </row>
    <row r="583" spans="11:13">
      <c r="K583" s="581"/>
      <c r="M583" s="581"/>
    </row>
    <row r="584" spans="11:13">
      <c r="K584" s="581"/>
      <c r="M584" s="581"/>
    </row>
    <row r="585" spans="11:13">
      <c r="K585" s="581"/>
      <c r="M585" s="581"/>
    </row>
    <row r="586" spans="11:13">
      <c r="K586" s="581"/>
      <c r="M586" s="581"/>
    </row>
    <row r="587" spans="11:13">
      <c r="K587" s="581"/>
      <c r="M587" s="581"/>
    </row>
    <row r="588" spans="11:13">
      <c r="K588" s="581"/>
      <c r="M588" s="581"/>
    </row>
    <row r="589" spans="11:13">
      <c r="K589" s="581"/>
      <c r="M589" s="581"/>
    </row>
    <row r="590" spans="11:13">
      <c r="K590" s="581"/>
      <c r="M590" s="581"/>
    </row>
    <row r="591" spans="11:13">
      <c r="K591" s="581"/>
      <c r="M591" s="581"/>
    </row>
    <row r="592" spans="11:13">
      <c r="K592" s="581"/>
      <c r="M592" s="581"/>
    </row>
    <row r="593" spans="11:13">
      <c r="K593" s="581"/>
      <c r="M593" s="581"/>
    </row>
    <row r="594" spans="11:13">
      <c r="K594" s="581"/>
      <c r="M594" s="581"/>
    </row>
    <row r="595" spans="11:13">
      <c r="K595" s="581"/>
      <c r="M595" s="581"/>
    </row>
    <row r="596" spans="11:13">
      <c r="K596" s="581"/>
      <c r="M596" s="581"/>
    </row>
    <row r="597" spans="11:13">
      <c r="K597" s="581"/>
      <c r="M597" s="581"/>
    </row>
    <row r="598" spans="11:13">
      <c r="K598" s="581"/>
      <c r="M598" s="581"/>
    </row>
    <row r="599" spans="11:13">
      <c r="K599" s="581"/>
      <c r="M599" s="581"/>
    </row>
    <row r="600" spans="11:13">
      <c r="K600" s="581"/>
      <c r="M600" s="581"/>
    </row>
    <row r="601" spans="11:13">
      <c r="K601" s="581"/>
      <c r="M601" s="581"/>
    </row>
    <row r="602" spans="11:13">
      <c r="K602" s="581"/>
      <c r="M602" s="581"/>
    </row>
    <row r="603" spans="11:13">
      <c r="K603" s="581"/>
      <c r="M603" s="581"/>
    </row>
    <row r="604" spans="11:13">
      <c r="K604" s="581"/>
      <c r="M604" s="581"/>
    </row>
    <row r="605" spans="11:13">
      <c r="K605" s="581"/>
      <c r="M605" s="581"/>
    </row>
    <row r="606" spans="11:13">
      <c r="K606" s="581"/>
      <c r="M606" s="581"/>
    </row>
    <row r="607" spans="11:13">
      <c r="K607" s="581"/>
      <c r="M607" s="581"/>
    </row>
    <row r="608" spans="11:13">
      <c r="K608" s="581"/>
      <c r="M608" s="581"/>
    </row>
    <row r="609" spans="11:13">
      <c r="K609" s="581"/>
      <c r="M609" s="581"/>
    </row>
    <row r="610" spans="11:13">
      <c r="K610" s="581"/>
      <c r="M610" s="581"/>
    </row>
    <row r="611" spans="11:13">
      <c r="K611" s="581"/>
      <c r="M611" s="581"/>
    </row>
    <row r="612" spans="11:13">
      <c r="K612" s="581"/>
      <c r="M612" s="581"/>
    </row>
    <row r="613" spans="11:13">
      <c r="K613" s="581"/>
      <c r="M613" s="581"/>
    </row>
    <row r="614" spans="11:13">
      <c r="K614" s="581"/>
      <c r="M614" s="581"/>
    </row>
    <row r="615" spans="11:13">
      <c r="K615" s="581"/>
      <c r="M615" s="581"/>
    </row>
    <row r="616" spans="11:13">
      <c r="K616" s="581"/>
      <c r="M616" s="581"/>
    </row>
    <row r="617" spans="11:13">
      <c r="K617" s="581"/>
      <c r="M617" s="581"/>
    </row>
    <row r="618" spans="11:13">
      <c r="K618" s="581"/>
      <c r="M618" s="581"/>
    </row>
    <row r="619" spans="11:13">
      <c r="K619" s="581"/>
      <c r="M619" s="581"/>
    </row>
    <row r="620" spans="11:13">
      <c r="K620" s="581"/>
      <c r="M620" s="581"/>
    </row>
    <row r="621" spans="11:13">
      <c r="K621" s="581"/>
      <c r="M621" s="581"/>
    </row>
    <row r="622" spans="11:13">
      <c r="K622" s="581"/>
      <c r="M622" s="581"/>
    </row>
    <row r="623" spans="11:13">
      <c r="K623" s="581"/>
      <c r="M623" s="581"/>
    </row>
    <row r="624" spans="11:13">
      <c r="K624" s="581"/>
      <c r="M624" s="581"/>
    </row>
    <row r="625" spans="11:13">
      <c r="K625" s="581"/>
      <c r="M625" s="581"/>
    </row>
    <row r="626" spans="11:13">
      <c r="K626" s="581"/>
      <c r="M626" s="581"/>
    </row>
    <row r="627" spans="11:13">
      <c r="K627" s="581"/>
      <c r="M627" s="581"/>
    </row>
    <row r="628" spans="11:13">
      <c r="K628" s="581"/>
      <c r="M628" s="581"/>
    </row>
    <row r="629" spans="11:13">
      <c r="K629" s="581"/>
      <c r="M629" s="581"/>
    </row>
    <row r="630" spans="11:13">
      <c r="K630" s="581"/>
      <c r="M630" s="581"/>
    </row>
    <row r="631" spans="11:13">
      <c r="K631" s="581"/>
      <c r="M631" s="581"/>
    </row>
    <row r="632" spans="11:13">
      <c r="K632" s="581"/>
      <c r="M632" s="581"/>
    </row>
    <row r="633" spans="11:13">
      <c r="K633" s="581"/>
      <c r="M633" s="581"/>
    </row>
    <row r="634" spans="11:13">
      <c r="K634" s="581"/>
      <c r="M634" s="581"/>
    </row>
    <row r="635" spans="11:13">
      <c r="K635" s="581"/>
      <c r="M635" s="581"/>
    </row>
    <row r="636" spans="11:13">
      <c r="K636" s="581"/>
      <c r="M636" s="581"/>
    </row>
    <row r="637" spans="11:13">
      <c r="K637" s="581"/>
      <c r="M637" s="581"/>
    </row>
    <row r="638" spans="11:13">
      <c r="K638" s="581"/>
      <c r="M638" s="581"/>
    </row>
    <row r="639" spans="11:13">
      <c r="K639" s="581"/>
      <c r="M639" s="581"/>
    </row>
    <row r="640" spans="11:13">
      <c r="K640" s="581"/>
      <c r="M640" s="581"/>
    </row>
    <row r="641" spans="11:13">
      <c r="K641" s="581"/>
      <c r="M641" s="581"/>
    </row>
    <row r="642" spans="11:13">
      <c r="K642" s="581"/>
      <c r="M642" s="581"/>
    </row>
    <row r="643" spans="11:13">
      <c r="K643" s="581"/>
      <c r="M643" s="581"/>
    </row>
    <row r="644" spans="11:13">
      <c r="K644" s="581"/>
      <c r="M644" s="581"/>
    </row>
    <row r="645" spans="11:13">
      <c r="K645" s="581"/>
      <c r="M645" s="581"/>
    </row>
    <row r="646" spans="11:13">
      <c r="K646" s="581"/>
      <c r="M646" s="581"/>
    </row>
    <row r="647" spans="11:13">
      <c r="K647" s="581"/>
      <c r="M647" s="581"/>
    </row>
    <row r="648" spans="11:13">
      <c r="K648" s="581"/>
      <c r="M648" s="581"/>
    </row>
    <row r="649" spans="11:13">
      <c r="K649" s="581"/>
      <c r="M649" s="581"/>
    </row>
    <row r="650" spans="11:13">
      <c r="K650" s="581"/>
      <c r="M650" s="581"/>
    </row>
    <row r="651" spans="11:13">
      <c r="K651" s="581"/>
      <c r="M651" s="581"/>
    </row>
    <row r="652" spans="11:13">
      <c r="K652" s="581"/>
      <c r="M652" s="581"/>
    </row>
    <row r="653" spans="11:13">
      <c r="K653" s="581"/>
      <c r="M653" s="581"/>
    </row>
    <row r="654" spans="11:13">
      <c r="K654" s="581"/>
      <c r="M654" s="581"/>
    </row>
    <row r="655" spans="11:13">
      <c r="K655" s="581"/>
      <c r="M655" s="581"/>
    </row>
    <row r="656" spans="11:13">
      <c r="K656" s="581"/>
      <c r="M656" s="581"/>
    </row>
    <row r="657" spans="11:13">
      <c r="K657" s="581"/>
      <c r="M657" s="581"/>
    </row>
    <row r="658" spans="11:13">
      <c r="K658" s="581"/>
      <c r="M658" s="581"/>
    </row>
    <row r="659" spans="11:13">
      <c r="K659" s="581"/>
      <c r="M659" s="581"/>
    </row>
    <row r="660" spans="11:13">
      <c r="K660" s="581"/>
      <c r="M660" s="581"/>
    </row>
    <row r="661" spans="11:13">
      <c r="K661" s="581"/>
      <c r="M661" s="581"/>
    </row>
    <row r="662" spans="11:13">
      <c r="K662" s="581"/>
      <c r="M662" s="581"/>
    </row>
    <row r="663" spans="11:13">
      <c r="K663" s="581"/>
      <c r="M663" s="581"/>
    </row>
    <row r="664" spans="11:13">
      <c r="K664" s="581"/>
      <c r="M664" s="581"/>
    </row>
    <row r="665" spans="11:13">
      <c r="K665" s="581"/>
      <c r="M665" s="581"/>
    </row>
    <row r="666" spans="11:13">
      <c r="K666" s="581"/>
      <c r="M666" s="581"/>
    </row>
    <row r="667" spans="11:13">
      <c r="K667" s="581"/>
      <c r="M667" s="581"/>
    </row>
    <row r="668" spans="11:13">
      <c r="K668" s="581"/>
      <c r="M668" s="581"/>
    </row>
    <row r="669" spans="11:13">
      <c r="K669" s="581"/>
      <c r="M669" s="581"/>
    </row>
    <row r="670" spans="11:13">
      <c r="K670" s="581"/>
      <c r="M670" s="581"/>
    </row>
    <row r="671" spans="11:13">
      <c r="K671" s="581"/>
      <c r="M671" s="581"/>
    </row>
    <row r="672" spans="11:13">
      <c r="K672" s="581"/>
      <c r="M672" s="581"/>
    </row>
    <row r="673" spans="11:13">
      <c r="K673" s="581"/>
      <c r="M673" s="581"/>
    </row>
    <row r="674" spans="11:13">
      <c r="K674" s="581"/>
      <c r="M674" s="581"/>
    </row>
    <row r="675" spans="11:13">
      <c r="K675" s="581"/>
      <c r="M675" s="581"/>
    </row>
    <row r="676" spans="11:13">
      <c r="K676" s="581"/>
      <c r="M676" s="581"/>
    </row>
    <row r="677" spans="11:13">
      <c r="K677" s="581"/>
      <c r="M677" s="581"/>
    </row>
    <row r="678" spans="11:13">
      <c r="K678" s="581"/>
      <c r="M678" s="581"/>
    </row>
    <row r="679" spans="11:13">
      <c r="K679" s="581"/>
      <c r="M679" s="581"/>
    </row>
    <row r="680" spans="11:13">
      <c r="K680" s="581"/>
      <c r="M680" s="581"/>
    </row>
    <row r="681" spans="11:13">
      <c r="K681" s="581"/>
      <c r="M681" s="581"/>
    </row>
    <row r="682" spans="11:13">
      <c r="K682" s="581"/>
      <c r="M682" s="581"/>
    </row>
    <row r="683" spans="11:13">
      <c r="K683" s="581"/>
      <c r="M683" s="581"/>
    </row>
    <row r="684" spans="11:13">
      <c r="K684" s="581"/>
      <c r="M684" s="581"/>
    </row>
    <row r="685" spans="11:13">
      <c r="K685" s="581"/>
      <c r="M685" s="581"/>
    </row>
    <row r="686" spans="11:13">
      <c r="K686" s="581"/>
      <c r="M686" s="581"/>
    </row>
    <row r="687" spans="11:13">
      <c r="K687" s="581"/>
      <c r="M687" s="581"/>
    </row>
    <row r="688" spans="11:13">
      <c r="K688" s="581"/>
      <c r="M688" s="581"/>
    </row>
    <row r="689" spans="11:13">
      <c r="K689" s="581"/>
      <c r="M689" s="581"/>
    </row>
    <row r="690" spans="11:13">
      <c r="K690" s="581"/>
      <c r="M690" s="581"/>
    </row>
    <row r="691" spans="11:13">
      <c r="K691" s="581"/>
      <c r="M691" s="581"/>
    </row>
    <row r="692" spans="11:13">
      <c r="K692" s="581"/>
      <c r="M692" s="581"/>
    </row>
    <row r="693" spans="11:13">
      <c r="K693" s="581"/>
      <c r="M693" s="581"/>
    </row>
    <row r="694" spans="11:13">
      <c r="K694" s="581"/>
      <c r="M694" s="581"/>
    </row>
    <row r="695" spans="11:13">
      <c r="K695" s="581"/>
      <c r="M695" s="581"/>
    </row>
    <row r="696" spans="11:13">
      <c r="K696" s="581"/>
      <c r="M696" s="581"/>
    </row>
    <row r="697" spans="11:13">
      <c r="K697" s="581"/>
      <c r="M697" s="581"/>
    </row>
    <row r="698" spans="11:13">
      <c r="K698" s="581"/>
      <c r="M698" s="581"/>
    </row>
    <row r="699" spans="11:13">
      <c r="K699" s="581"/>
      <c r="M699" s="581"/>
    </row>
    <row r="700" spans="11:13">
      <c r="K700" s="581"/>
      <c r="M700" s="581"/>
    </row>
    <row r="701" spans="11:13">
      <c r="K701" s="581"/>
      <c r="M701" s="581"/>
    </row>
    <row r="702" spans="11:13">
      <c r="K702" s="581"/>
      <c r="M702" s="581"/>
    </row>
    <row r="703" spans="11:13">
      <c r="K703" s="581"/>
      <c r="M703" s="581"/>
    </row>
    <row r="704" spans="11:13">
      <c r="K704" s="581"/>
      <c r="M704" s="581"/>
    </row>
    <row r="705" spans="11:13">
      <c r="K705" s="581"/>
      <c r="M705" s="581"/>
    </row>
    <row r="706" spans="11:13">
      <c r="K706" s="581"/>
      <c r="M706" s="581"/>
    </row>
    <row r="707" spans="11:13">
      <c r="K707" s="581"/>
      <c r="M707" s="581"/>
    </row>
    <row r="708" spans="11:13">
      <c r="K708" s="581"/>
      <c r="M708" s="581"/>
    </row>
    <row r="709" spans="11:13">
      <c r="K709" s="581"/>
      <c r="M709" s="581"/>
    </row>
    <row r="710" spans="11:13">
      <c r="K710" s="581"/>
      <c r="M710" s="581"/>
    </row>
    <row r="711" spans="11:13">
      <c r="K711" s="581"/>
      <c r="M711" s="581"/>
    </row>
    <row r="712" spans="11:13">
      <c r="K712" s="581"/>
      <c r="M712" s="581"/>
    </row>
    <row r="713" spans="11:13">
      <c r="K713" s="581"/>
      <c r="M713" s="581"/>
    </row>
    <row r="714" spans="11:13">
      <c r="K714" s="581"/>
      <c r="M714" s="581"/>
    </row>
    <row r="715" spans="11:13">
      <c r="K715" s="581"/>
      <c r="M715" s="581"/>
    </row>
    <row r="716" spans="11:13">
      <c r="K716" s="581"/>
      <c r="M716" s="581"/>
    </row>
    <row r="717" spans="11:13">
      <c r="K717" s="581"/>
      <c r="M717" s="581"/>
    </row>
    <row r="718" spans="11:13">
      <c r="K718" s="581"/>
      <c r="M718" s="581"/>
    </row>
    <row r="719" spans="11:13">
      <c r="K719" s="581"/>
      <c r="M719" s="581"/>
    </row>
    <row r="720" spans="11:13">
      <c r="K720" s="581"/>
      <c r="M720" s="581"/>
    </row>
    <row r="721" spans="11:13">
      <c r="K721" s="581"/>
      <c r="M721" s="581"/>
    </row>
    <row r="722" spans="11:13">
      <c r="K722" s="581"/>
      <c r="M722" s="581"/>
    </row>
    <row r="723" spans="11:13">
      <c r="K723" s="581"/>
      <c r="M723" s="581"/>
    </row>
    <row r="724" spans="11:13">
      <c r="K724" s="581"/>
      <c r="M724" s="581"/>
    </row>
    <row r="725" spans="11:13">
      <c r="K725" s="581"/>
      <c r="M725" s="581"/>
    </row>
    <row r="726" spans="11:13">
      <c r="K726" s="581"/>
      <c r="M726" s="581"/>
    </row>
    <row r="727" spans="11:13">
      <c r="K727" s="581"/>
      <c r="M727" s="581"/>
    </row>
    <row r="728" spans="11:13">
      <c r="K728" s="581"/>
      <c r="M728" s="581"/>
    </row>
    <row r="729" spans="11:13">
      <c r="K729" s="581"/>
      <c r="M729" s="581"/>
    </row>
    <row r="730" spans="11:13">
      <c r="K730" s="581"/>
      <c r="M730" s="581"/>
    </row>
    <row r="731" spans="11:13">
      <c r="K731" s="581"/>
      <c r="M731" s="581"/>
    </row>
    <row r="732" spans="11:13">
      <c r="K732" s="581"/>
      <c r="M732" s="581"/>
    </row>
    <row r="733" spans="11:13">
      <c r="K733" s="581"/>
      <c r="M733" s="581"/>
    </row>
    <row r="734" spans="11:13">
      <c r="K734" s="581"/>
      <c r="M734" s="581"/>
    </row>
    <row r="735" spans="11:13">
      <c r="K735" s="581"/>
      <c r="M735" s="581"/>
    </row>
    <row r="736" spans="11:13">
      <c r="K736" s="581"/>
      <c r="M736" s="581"/>
    </row>
    <row r="737" spans="11:13">
      <c r="K737" s="581"/>
      <c r="M737" s="581"/>
    </row>
    <row r="738" spans="11:13">
      <c r="K738" s="581"/>
      <c r="M738" s="581"/>
    </row>
    <row r="739" spans="11:13">
      <c r="K739" s="581"/>
      <c r="M739" s="581"/>
    </row>
    <row r="740" spans="11:13">
      <c r="K740" s="581"/>
      <c r="M740" s="581"/>
    </row>
    <row r="741" spans="11:13">
      <c r="K741" s="581"/>
      <c r="M741" s="581"/>
    </row>
    <row r="742" spans="11:13">
      <c r="K742" s="581"/>
      <c r="M742" s="581"/>
    </row>
    <row r="743" spans="11:13">
      <c r="K743" s="581"/>
      <c r="M743" s="581"/>
    </row>
    <row r="744" spans="11:13">
      <c r="K744" s="581"/>
      <c r="M744" s="581"/>
    </row>
    <row r="745" spans="11:13">
      <c r="K745" s="581"/>
      <c r="M745" s="581"/>
    </row>
    <row r="746" spans="11:13">
      <c r="K746" s="581"/>
      <c r="M746" s="581"/>
    </row>
    <row r="747" spans="11:13">
      <c r="K747" s="581"/>
      <c r="M747" s="581"/>
    </row>
    <row r="748" spans="11:13">
      <c r="K748" s="581"/>
      <c r="M748" s="581"/>
    </row>
    <row r="749" spans="11:13">
      <c r="K749" s="581"/>
      <c r="M749" s="581"/>
    </row>
    <row r="750" spans="11:13">
      <c r="K750" s="581"/>
      <c r="M750" s="581"/>
    </row>
    <row r="751" spans="11:13">
      <c r="K751" s="581"/>
      <c r="M751" s="581"/>
    </row>
    <row r="752" spans="11:13">
      <c r="K752" s="581"/>
      <c r="M752" s="581"/>
    </row>
    <row r="753" spans="11:13">
      <c r="K753" s="581"/>
      <c r="M753" s="581"/>
    </row>
    <row r="754" spans="11:13">
      <c r="K754" s="581"/>
      <c r="M754" s="581"/>
    </row>
    <row r="755" spans="11:13">
      <c r="K755" s="581"/>
      <c r="M755" s="581"/>
    </row>
    <row r="756" spans="11:13">
      <c r="K756" s="581"/>
      <c r="M756" s="581"/>
    </row>
    <row r="757" spans="11:13">
      <c r="K757" s="581"/>
      <c r="M757" s="581"/>
    </row>
    <row r="758" spans="11:13">
      <c r="K758" s="581"/>
      <c r="M758" s="581"/>
    </row>
    <row r="759" spans="11:13">
      <c r="K759" s="581"/>
      <c r="M759" s="581"/>
    </row>
    <row r="760" spans="11:13">
      <c r="K760" s="581"/>
      <c r="M760" s="581"/>
    </row>
    <row r="761" spans="11:13">
      <c r="K761" s="581"/>
      <c r="M761" s="581"/>
    </row>
    <row r="762" spans="11:13">
      <c r="K762" s="581"/>
      <c r="M762" s="581"/>
    </row>
    <row r="763" spans="11:13">
      <c r="K763" s="581"/>
      <c r="M763" s="581"/>
    </row>
    <row r="764" spans="11:13">
      <c r="K764" s="581"/>
      <c r="M764" s="581"/>
    </row>
    <row r="765" spans="11:13">
      <c r="K765" s="581"/>
      <c r="M765" s="581"/>
    </row>
    <row r="766" spans="11:13">
      <c r="K766" s="581"/>
      <c r="M766" s="581"/>
    </row>
    <row r="767" spans="11:13">
      <c r="K767" s="581"/>
      <c r="M767" s="581"/>
    </row>
    <row r="768" spans="11:13">
      <c r="K768" s="581"/>
      <c r="M768" s="581"/>
    </row>
    <row r="769" spans="11:13">
      <c r="K769" s="581"/>
      <c r="M769" s="581"/>
    </row>
    <row r="770" spans="11:13">
      <c r="K770" s="581"/>
      <c r="M770" s="581"/>
    </row>
    <row r="771" spans="11:13">
      <c r="K771" s="581"/>
      <c r="M771" s="581"/>
    </row>
    <row r="772" spans="11:13">
      <c r="K772" s="581"/>
      <c r="M772" s="581"/>
    </row>
    <row r="773" spans="11:13">
      <c r="K773" s="581"/>
      <c r="M773" s="581"/>
    </row>
    <row r="774" spans="11:13">
      <c r="K774" s="581"/>
      <c r="M774" s="581"/>
    </row>
    <row r="775" spans="11:13">
      <c r="K775" s="581"/>
      <c r="M775" s="581"/>
    </row>
    <row r="776" spans="11:13">
      <c r="K776" s="581"/>
      <c r="M776" s="581"/>
    </row>
    <row r="777" spans="11:13">
      <c r="K777" s="581"/>
      <c r="M777" s="581"/>
    </row>
    <row r="778" spans="11:13">
      <c r="K778" s="581"/>
      <c r="M778" s="581"/>
    </row>
    <row r="779" spans="11:13">
      <c r="K779" s="581"/>
      <c r="M779" s="581"/>
    </row>
    <row r="780" spans="11:13">
      <c r="K780" s="581"/>
      <c r="M780" s="581"/>
    </row>
    <row r="781" spans="11:13">
      <c r="K781" s="581"/>
      <c r="M781" s="581"/>
    </row>
    <row r="782" spans="11:13">
      <c r="K782" s="581"/>
      <c r="M782" s="581"/>
    </row>
    <row r="783" spans="11:13">
      <c r="K783" s="581"/>
      <c r="M783" s="581"/>
    </row>
    <row r="784" spans="11:13">
      <c r="K784" s="581"/>
      <c r="M784" s="581"/>
    </row>
    <row r="785" spans="11:13">
      <c r="K785" s="581"/>
      <c r="M785" s="581"/>
    </row>
    <row r="786" spans="11:13">
      <c r="K786" s="581"/>
      <c r="M786" s="581"/>
    </row>
    <row r="787" spans="11:13">
      <c r="K787" s="581"/>
      <c r="M787" s="581"/>
    </row>
    <row r="788" spans="11:13">
      <c r="K788" s="581"/>
      <c r="M788" s="581"/>
    </row>
    <row r="789" spans="11:13">
      <c r="K789" s="581"/>
      <c r="M789" s="581"/>
    </row>
    <row r="790" spans="11:13">
      <c r="K790" s="581"/>
      <c r="M790" s="581"/>
    </row>
    <row r="791" spans="11:13">
      <c r="K791" s="581"/>
      <c r="M791" s="581"/>
    </row>
    <row r="792" spans="11:13">
      <c r="K792" s="581"/>
      <c r="M792" s="581"/>
    </row>
    <row r="793" spans="11:13">
      <c r="K793" s="581"/>
      <c r="M793" s="581"/>
    </row>
    <row r="794" spans="11:13">
      <c r="K794" s="581"/>
      <c r="M794" s="581"/>
    </row>
    <row r="795" spans="11:13">
      <c r="K795" s="581"/>
      <c r="M795" s="581"/>
    </row>
    <row r="796" spans="11:13">
      <c r="K796" s="581"/>
      <c r="M796" s="581"/>
    </row>
    <row r="797" spans="11:13">
      <c r="K797" s="581"/>
      <c r="M797" s="581"/>
    </row>
    <row r="798" spans="11:13">
      <c r="K798" s="581"/>
      <c r="M798" s="581"/>
    </row>
    <row r="799" spans="11:13">
      <c r="K799" s="581"/>
      <c r="M799" s="581"/>
    </row>
    <row r="800" spans="11:13">
      <c r="K800" s="581"/>
      <c r="M800" s="581"/>
    </row>
    <row r="801" spans="11:13">
      <c r="K801" s="581"/>
      <c r="M801" s="581"/>
    </row>
    <row r="802" spans="11:13">
      <c r="K802" s="581"/>
      <c r="M802" s="581"/>
    </row>
    <row r="803" spans="11:13">
      <c r="K803" s="581"/>
      <c r="M803" s="581"/>
    </row>
    <row r="804" spans="11:13">
      <c r="K804" s="581"/>
      <c r="M804" s="581"/>
    </row>
    <row r="805" spans="11:13">
      <c r="K805" s="581"/>
      <c r="M805" s="581"/>
    </row>
    <row r="806" spans="11:13">
      <c r="K806" s="581"/>
      <c r="M806" s="581"/>
    </row>
    <row r="807" spans="11:13">
      <c r="K807" s="581"/>
      <c r="M807" s="581"/>
    </row>
    <row r="808" spans="11:13">
      <c r="K808" s="581"/>
      <c r="M808" s="581"/>
    </row>
    <row r="809" spans="11:13">
      <c r="K809" s="581"/>
      <c r="M809" s="581"/>
    </row>
    <row r="810" spans="11:13">
      <c r="K810" s="581"/>
      <c r="M810" s="581"/>
    </row>
    <row r="811" spans="11:13">
      <c r="K811" s="581"/>
      <c r="M811" s="581"/>
    </row>
    <row r="812" spans="11:13">
      <c r="K812" s="581"/>
      <c r="M812" s="581"/>
    </row>
    <row r="813" spans="11:13">
      <c r="K813" s="581"/>
      <c r="M813" s="581"/>
    </row>
    <row r="814" spans="11:13">
      <c r="K814" s="581"/>
      <c r="M814" s="581"/>
    </row>
    <row r="815" spans="11:13">
      <c r="K815" s="581"/>
      <c r="M815" s="581"/>
    </row>
    <row r="816" spans="11:13">
      <c r="K816" s="581"/>
      <c r="M816" s="581"/>
    </row>
    <row r="817" spans="11:13">
      <c r="K817" s="581"/>
      <c r="M817" s="581"/>
    </row>
    <row r="818" spans="11:13">
      <c r="K818" s="581"/>
      <c r="M818" s="581"/>
    </row>
    <row r="819" spans="11:13">
      <c r="K819" s="581"/>
      <c r="M819" s="581"/>
    </row>
    <row r="820" spans="11:13">
      <c r="K820" s="581"/>
      <c r="M820" s="581"/>
    </row>
    <row r="821" spans="11:13">
      <c r="K821" s="581"/>
      <c r="M821" s="581"/>
    </row>
    <row r="822" spans="11:13">
      <c r="K822" s="581"/>
      <c r="M822" s="581"/>
    </row>
    <row r="823" spans="11:13">
      <c r="K823" s="581"/>
      <c r="M823" s="581"/>
    </row>
    <row r="824" spans="11:13">
      <c r="K824" s="581"/>
      <c r="M824" s="581"/>
    </row>
    <row r="825" spans="11:13">
      <c r="K825" s="581"/>
      <c r="M825" s="581"/>
    </row>
    <row r="826" spans="11:13">
      <c r="K826" s="581"/>
      <c r="M826" s="581"/>
    </row>
    <row r="827" spans="11:13">
      <c r="K827" s="581"/>
      <c r="M827" s="581"/>
    </row>
    <row r="828" spans="11:13">
      <c r="K828" s="581"/>
      <c r="M828" s="581"/>
    </row>
    <row r="829" spans="11:13">
      <c r="K829" s="581"/>
      <c r="M829" s="581"/>
    </row>
    <row r="830" spans="11:13">
      <c r="K830" s="581"/>
      <c r="M830" s="581"/>
    </row>
    <row r="831" spans="11:13">
      <c r="K831" s="581"/>
      <c r="M831" s="581"/>
    </row>
    <row r="832" spans="11:13">
      <c r="K832" s="581"/>
      <c r="M832" s="581"/>
    </row>
    <row r="833" spans="11:13">
      <c r="K833" s="581"/>
      <c r="M833" s="581"/>
    </row>
    <row r="834" spans="11:13">
      <c r="K834" s="581"/>
      <c r="M834" s="581"/>
    </row>
    <row r="835" spans="11:13">
      <c r="K835" s="581"/>
      <c r="M835" s="581"/>
    </row>
    <row r="836" spans="11:13">
      <c r="K836" s="581"/>
      <c r="M836" s="581"/>
    </row>
    <row r="837" spans="11:13">
      <c r="K837" s="581"/>
      <c r="M837" s="581"/>
    </row>
    <row r="838" spans="11:13">
      <c r="K838" s="581"/>
      <c r="M838" s="581"/>
    </row>
    <row r="839" spans="11:13">
      <c r="K839" s="581"/>
      <c r="M839" s="581"/>
    </row>
    <row r="840" spans="11:13">
      <c r="K840" s="581"/>
      <c r="M840" s="581"/>
    </row>
    <row r="841" spans="11:13">
      <c r="K841" s="581"/>
      <c r="M841" s="581"/>
    </row>
    <row r="842" spans="11:13">
      <c r="K842" s="581"/>
      <c r="M842" s="581"/>
    </row>
    <row r="843" spans="11:13">
      <c r="K843" s="581"/>
      <c r="M843" s="581"/>
    </row>
    <row r="844" spans="11:13">
      <c r="K844" s="581"/>
      <c r="M844" s="581"/>
    </row>
    <row r="845" spans="11:13">
      <c r="K845" s="581"/>
      <c r="M845" s="581"/>
    </row>
    <row r="846" spans="11:13">
      <c r="K846" s="581"/>
      <c r="M846" s="581"/>
    </row>
    <row r="847" spans="11:13">
      <c r="K847" s="581"/>
      <c r="M847" s="581"/>
    </row>
    <row r="848" spans="11:13">
      <c r="K848" s="581"/>
      <c r="M848" s="581"/>
    </row>
    <row r="849" spans="11:13">
      <c r="K849" s="581"/>
      <c r="M849" s="581"/>
    </row>
    <row r="850" spans="11:13">
      <c r="K850" s="581"/>
      <c r="M850" s="581"/>
    </row>
    <row r="851" spans="11:13">
      <c r="K851" s="581"/>
      <c r="M851" s="581"/>
    </row>
    <row r="852" spans="11:13">
      <c r="K852" s="581"/>
      <c r="M852" s="581"/>
    </row>
    <row r="853" spans="11:13">
      <c r="K853" s="581"/>
      <c r="M853" s="581"/>
    </row>
    <row r="854" spans="11:13">
      <c r="K854" s="581"/>
      <c r="M854" s="581"/>
    </row>
    <row r="855" spans="11:13">
      <c r="K855" s="581"/>
      <c r="M855" s="581"/>
    </row>
    <row r="856" spans="11:13">
      <c r="K856" s="581"/>
      <c r="M856" s="581"/>
    </row>
    <row r="857" spans="11:13">
      <c r="K857" s="581"/>
      <c r="M857" s="581"/>
    </row>
    <row r="858" spans="11:13">
      <c r="K858" s="581"/>
      <c r="M858" s="581"/>
    </row>
    <row r="859" spans="11:13">
      <c r="K859" s="581"/>
      <c r="M859" s="581"/>
    </row>
    <row r="860" spans="11:13">
      <c r="K860" s="581"/>
      <c r="M860" s="581"/>
    </row>
    <row r="861" spans="11:13">
      <c r="K861" s="581"/>
      <c r="M861" s="581"/>
    </row>
    <row r="862" spans="11:13">
      <c r="K862" s="581"/>
      <c r="M862" s="581"/>
    </row>
    <row r="863" spans="11:13">
      <c r="K863" s="581"/>
      <c r="M863" s="581"/>
    </row>
    <row r="864" spans="11:13">
      <c r="K864" s="581"/>
      <c r="M864" s="581"/>
    </row>
    <row r="865" spans="11:13">
      <c r="K865" s="581"/>
      <c r="M865" s="581"/>
    </row>
    <row r="866" spans="11:13">
      <c r="K866" s="581"/>
      <c r="M866" s="581"/>
    </row>
    <row r="867" spans="11:13">
      <c r="K867" s="581"/>
      <c r="M867" s="581"/>
    </row>
    <row r="868" spans="11:13">
      <c r="K868" s="581"/>
      <c r="M868" s="581"/>
    </row>
    <row r="869" spans="11:13">
      <c r="K869" s="581"/>
      <c r="M869" s="581"/>
    </row>
    <row r="870" spans="11:13">
      <c r="K870" s="581"/>
      <c r="M870" s="581"/>
    </row>
    <row r="871" spans="11:13">
      <c r="K871" s="581"/>
      <c r="M871" s="581"/>
    </row>
    <row r="872" spans="11:13">
      <c r="K872" s="581"/>
      <c r="M872" s="581"/>
    </row>
    <row r="873" spans="11:13">
      <c r="K873" s="581"/>
      <c r="M873" s="581"/>
    </row>
    <row r="874" spans="11:13">
      <c r="K874" s="581"/>
      <c r="M874" s="581"/>
    </row>
    <row r="875" spans="11:13">
      <c r="K875" s="581"/>
      <c r="M875" s="581"/>
    </row>
    <row r="876" spans="11:13">
      <c r="K876" s="581"/>
      <c r="M876" s="581"/>
    </row>
    <row r="877" spans="11:13">
      <c r="K877" s="581"/>
      <c r="M877" s="581"/>
    </row>
    <row r="878" spans="11:13">
      <c r="K878" s="581"/>
      <c r="M878" s="581"/>
    </row>
    <row r="879" spans="11:13">
      <c r="K879" s="581"/>
      <c r="M879" s="581"/>
    </row>
    <row r="880" spans="11:13">
      <c r="K880" s="581"/>
      <c r="M880" s="581"/>
    </row>
    <row r="881" spans="11:13">
      <c r="K881" s="581"/>
      <c r="M881" s="581"/>
    </row>
    <row r="882" spans="11:13">
      <c r="K882" s="581"/>
      <c r="M882" s="581"/>
    </row>
    <row r="883" spans="11:13">
      <c r="K883" s="581"/>
      <c r="M883" s="581"/>
    </row>
    <row r="884" spans="11:13">
      <c r="K884" s="581"/>
      <c r="M884" s="581"/>
    </row>
    <row r="885" spans="11:13">
      <c r="K885" s="581"/>
      <c r="M885" s="581"/>
    </row>
    <row r="886" spans="11:13">
      <c r="K886" s="581"/>
      <c r="M886" s="581"/>
    </row>
    <row r="887" spans="11:13">
      <c r="K887" s="581"/>
      <c r="M887" s="581"/>
    </row>
    <row r="888" spans="11:13">
      <c r="K888" s="581"/>
      <c r="M888" s="581"/>
    </row>
    <row r="889" spans="11:13">
      <c r="K889" s="581"/>
      <c r="M889" s="581"/>
    </row>
    <row r="890" spans="11:13">
      <c r="K890" s="581"/>
      <c r="M890" s="581"/>
    </row>
    <row r="891" spans="11:13">
      <c r="K891" s="581"/>
      <c r="M891" s="581"/>
    </row>
    <row r="892" spans="11:13">
      <c r="K892" s="581"/>
      <c r="M892" s="581"/>
    </row>
    <row r="893" spans="11:13">
      <c r="K893" s="581"/>
      <c r="M893" s="581"/>
    </row>
    <row r="894" spans="11:13">
      <c r="K894" s="581"/>
      <c r="M894" s="581"/>
    </row>
    <row r="895" spans="11:13">
      <c r="K895" s="581"/>
      <c r="M895" s="581"/>
    </row>
    <row r="896" spans="11:13">
      <c r="K896" s="581"/>
      <c r="M896" s="581"/>
    </row>
    <row r="897" spans="11:13">
      <c r="K897" s="581"/>
      <c r="M897" s="581"/>
    </row>
    <row r="898" spans="11:13">
      <c r="K898" s="581"/>
      <c r="M898" s="581"/>
    </row>
    <row r="899" spans="11:13">
      <c r="K899" s="581"/>
      <c r="M899" s="581"/>
    </row>
    <row r="900" spans="11:13">
      <c r="K900" s="581"/>
      <c r="M900" s="581"/>
    </row>
    <row r="901" spans="11:13">
      <c r="K901" s="581"/>
      <c r="M901" s="581"/>
    </row>
    <row r="902" spans="11:13">
      <c r="K902" s="581"/>
      <c r="M902" s="581"/>
    </row>
    <row r="903" spans="11:13">
      <c r="K903" s="581"/>
      <c r="M903" s="581"/>
    </row>
    <row r="904" spans="11:13">
      <c r="K904" s="581"/>
      <c r="M904" s="581"/>
    </row>
    <row r="905" spans="11:13">
      <c r="K905" s="581"/>
      <c r="M905" s="581"/>
    </row>
    <row r="906" spans="11:13">
      <c r="K906" s="581"/>
      <c r="M906" s="581"/>
    </row>
    <row r="907" spans="11:13">
      <c r="K907" s="581"/>
      <c r="M907" s="581"/>
    </row>
    <row r="908" spans="11:13">
      <c r="K908" s="581"/>
      <c r="M908" s="581"/>
    </row>
    <row r="909" spans="11:13">
      <c r="K909" s="581"/>
      <c r="M909" s="581"/>
    </row>
    <row r="910" spans="11:13">
      <c r="K910" s="581"/>
      <c r="M910" s="581"/>
    </row>
    <row r="911" spans="11:13">
      <c r="K911" s="581"/>
      <c r="M911" s="581"/>
    </row>
    <row r="912" spans="11:13">
      <c r="K912" s="581"/>
      <c r="M912" s="581"/>
    </row>
    <row r="913" spans="11:13">
      <c r="K913" s="581"/>
      <c r="M913" s="581"/>
    </row>
    <row r="914" spans="11:13">
      <c r="K914" s="581"/>
      <c r="M914" s="581"/>
    </row>
    <row r="915" spans="11:13">
      <c r="K915" s="581"/>
      <c r="M915" s="581"/>
    </row>
    <row r="916" spans="11:13">
      <c r="K916" s="581"/>
      <c r="M916" s="581"/>
    </row>
    <row r="917" spans="11:13">
      <c r="K917" s="581"/>
      <c r="M917" s="581"/>
    </row>
    <row r="918" spans="11:13">
      <c r="K918" s="581"/>
      <c r="M918" s="581"/>
    </row>
    <row r="919" spans="11:13">
      <c r="K919" s="581"/>
      <c r="M919" s="581"/>
    </row>
    <row r="920" spans="11:13">
      <c r="K920" s="581"/>
      <c r="M920" s="581"/>
    </row>
    <row r="921" spans="11:13">
      <c r="K921" s="581"/>
      <c r="M921" s="581"/>
    </row>
    <row r="922" spans="11:13">
      <c r="K922" s="581"/>
      <c r="M922" s="581"/>
    </row>
    <row r="923" spans="11:13">
      <c r="K923" s="581"/>
      <c r="M923" s="581"/>
    </row>
    <row r="924" spans="11:13">
      <c r="K924" s="581"/>
      <c r="M924" s="581"/>
    </row>
    <row r="925" spans="11:13">
      <c r="K925" s="581"/>
      <c r="M925" s="581"/>
    </row>
    <row r="926" spans="11:13">
      <c r="K926" s="581"/>
      <c r="M926" s="581"/>
    </row>
    <row r="927" spans="11:13">
      <c r="K927" s="581"/>
      <c r="M927" s="581"/>
    </row>
    <row r="928" spans="11:13">
      <c r="K928" s="581"/>
      <c r="M928" s="581"/>
    </row>
    <row r="929" spans="11:13">
      <c r="K929" s="581"/>
      <c r="M929" s="581"/>
    </row>
    <row r="930" spans="11:13">
      <c r="K930" s="581"/>
      <c r="M930" s="581"/>
    </row>
    <row r="931" spans="11:13">
      <c r="K931" s="581"/>
      <c r="M931" s="581"/>
    </row>
    <row r="932" spans="11:13">
      <c r="K932" s="581"/>
      <c r="M932" s="581"/>
    </row>
    <row r="933" spans="11:13">
      <c r="K933" s="581"/>
      <c r="M933" s="581"/>
    </row>
    <row r="934" spans="11:13">
      <c r="K934" s="581"/>
      <c r="M934" s="581"/>
    </row>
    <row r="935" spans="11:13">
      <c r="K935" s="581"/>
      <c r="M935" s="581"/>
    </row>
    <row r="936" spans="11:13">
      <c r="K936" s="581"/>
      <c r="M936" s="581"/>
    </row>
    <row r="937" spans="11:13">
      <c r="K937" s="581"/>
      <c r="M937" s="581"/>
    </row>
    <row r="938" spans="11:13">
      <c r="K938" s="581"/>
      <c r="M938" s="581"/>
    </row>
    <row r="939" spans="11:13">
      <c r="K939" s="581"/>
      <c r="M939" s="581"/>
    </row>
    <row r="940" spans="11:13">
      <c r="K940" s="581"/>
      <c r="M940" s="581"/>
    </row>
    <row r="941" spans="11:13">
      <c r="K941" s="581"/>
      <c r="M941" s="581"/>
    </row>
    <row r="942" spans="11:13">
      <c r="K942" s="581"/>
      <c r="M942" s="581"/>
    </row>
    <row r="943" spans="11:13">
      <c r="K943" s="581"/>
      <c r="M943" s="581"/>
    </row>
    <row r="944" spans="11:13">
      <c r="K944" s="581"/>
      <c r="M944" s="581"/>
    </row>
    <row r="945" spans="11:13">
      <c r="K945" s="581"/>
      <c r="M945" s="581"/>
    </row>
    <row r="946" spans="11:13">
      <c r="K946" s="581"/>
      <c r="M946" s="581"/>
    </row>
    <row r="947" spans="11:13">
      <c r="K947" s="581"/>
      <c r="M947" s="581"/>
    </row>
    <row r="948" spans="11:13">
      <c r="K948" s="581"/>
      <c r="M948" s="581"/>
    </row>
    <row r="949" spans="11:13">
      <c r="K949" s="581"/>
      <c r="M949" s="581"/>
    </row>
    <row r="950" spans="11:13">
      <c r="K950" s="581"/>
      <c r="M950" s="581"/>
    </row>
    <row r="951" spans="11:13">
      <c r="K951" s="581"/>
      <c r="M951" s="581"/>
    </row>
    <row r="952" spans="11:13">
      <c r="K952" s="581"/>
      <c r="M952" s="581"/>
    </row>
    <row r="953" spans="11:13">
      <c r="K953" s="581"/>
      <c r="M953" s="581"/>
    </row>
    <row r="954" spans="11:13">
      <c r="K954" s="581"/>
      <c r="M954" s="581"/>
    </row>
    <row r="955" spans="11:13">
      <c r="K955" s="581"/>
      <c r="M955" s="581"/>
    </row>
    <row r="956" spans="11:13">
      <c r="K956" s="581"/>
      <c r="M956" s="581"/>
    </row>
    <row r="957" spans="11:13">
      <c r="K957" s="581"/>
      <c r="M957" s="581"/>
    </row>
    <row r="958" spans="11:13">
      <c r="K958" s="581"/>
      <c r="M958" s="581"/>
    </row>
    <row r="959" spans="11:13">
      <c r="K959" s="581"/>
      <c r="M959" s="581"/>
    </row>
    <row r="960" spans="11:13">
      <c r="K960" s="581"/>
      <c r="M960" s="581"/>
    </row>
    <row r="961" spans="11:13">
      <c r="K961" s="581"/>
      <c r="M961" s="581"/>
    </row>
    <row r="962" spans="11:13">
      <c r="K962" s="581"/>
      <c r="M962" s="581"/>
    </row>
    <row r="963" spans="11:13">
      <c r="K963" s="581"/>
      <c r="M963" s="581"/>
    </row>
    <row r="964" spans="11:13">
      <c r="K964" s="581"/>
      <c r="M964" s="581"/>
    </row>
    <row r="965" spans="11:13">
      <c r="K965" s="581"/>
      <c r="M965" s="581"/>
    </row>
    <row r="966" spans="11:13">
      <c r="K966" s="581"/>
      <c r="M966" s="581"/>
    </row>
    <row r="967" spans="11:13">
      <c r="K967" s="581"/>
      <c r="M967" s="581"/>
    </row>
    <row r="968" spans="11:13">
      <c r="K968" s="581"/>
      <c r="M968" s="581"/>
    </row>
    <row r="969" spans="11:13">
      <c r="K969" s="581"/>
      <c r="M969" s="581"/>
    </row>
    <row r="970" spans="11:13">
      <c r="K970" s="581"/>
      <c r="M970" s="581"/>
    </row>
    <row r="971" spans="11:13">
      <c r="K971" s="581"/>
      <c r="M971" s="581"/>
    </row>
    <row r="972" spans="11:13">
      <c r="K972" s="581"/>
      <c r="M972" s="581"/>
    </row>
    <row r="973" spans="11:13">
      <c r="K973" s="581"/>
      <c r="M973" s="581"/>
    </row>
    <row r="974" spans="11:13">
      <c r="K974" s="581"/>
      <c r="M974" s="581"/>
    </row>
    <row r="975" spans="11:13">
      <c r="K975" s="581"/>
      <c r="M975" s="581"/>
    </row>
    <row r="976" spans="11:13">
      <c r="K976" s="581"/>
      <c r="M976" s="581"/>
    </row>
    <row r="977" spans="11:13">
      <c r="K977" s="581"/>
      <c r="M977" s="581"/>
    </row>
    <row r="978" spans="11:13">
      <c r="K978" s="581"/>
      <c r="M978" s="581"/>
    </row>
    <row r="979" spans="11:13">
      <c r="K979" s="581"/>
      <c r="M979" s="581"/>
    </row>
    <row r="980" spans="11:13">
      <c r="K980" s="581"/>
      <c r="M980" s="581"/>
    </row>
    <row r="981" spans="11:13">
      <c r="K981" s="581"/>
      <c r="M981" s="581"/>
    </row>
    <row r="982" spans="11:13">
      <c r="K982" s="581"/>
      <c r="M982" s="581"/>
    </row>
    <row r="983" spans="11:13">
      <c r="K983" s="581"/>
      <c r="M983" s="581"/>
    </row>
    <row r="984" spans="11:13">
      <c r="K984" s="581"/>
      <c r="M984" s="581"/>
    </row>
  </sheetData>
  <mergeCells count="83">
    <mergeCell ref="O25:S25"/>
    <mergeCell ref="T25:X25"/>
    <mergeCell ref="B28:J28"/>
    <mergeCell ref="H29:N29"/>
    <mergeCell ref="A19:F19"/>
    <mergeCell ref="A20:D20"/>
    <mergeCell ref="J25:N25"/>
    <mergeCell ref="Y25:AC25"/>
    <mergeCell ref="BM25:BT25"/>
    <mergeCell ref="BG14:BG17"/>
    <mergeCell ref="BH14:BK15"/>
    <mergeCell ref="BN14:BN17"/>
    <mergeCell ref="BQ16:BR16"/>
    <mergeCell ref="AH16:AI16"/>
    <mergeCell ref="AR16:AS16"/>
    <mergeCell ref="AT16:AU16"/>
    <mergeCell ref="AV16:AW16"/>
    <mergeCell ref="AX16:AY16"/>
    <mergeCell ref="AL14:AM16"/>
    <mergeCell ref="BS14:BS17"/>
    <mergeCell ref="AZ15:BC15"/>
    <mergeCell ref="BD15:BE16"/>
    <mergeCell ref="BL15:BL17"/>
    <mergeCell ref="Q16:R16"/>
    <mergeCell ref="S16:T16"/>
    <mergeCell ref="U16:V16"/>
    <mergeCell ref="BO14:BR15"/>
    <mergeCell ref="W16:X16"/>
    <mergeCell ref="Z16:AA16"/>
    <mergeCell ref="AB16:AC16"/>
    <mergeCell ref="AD16:AE16"/>
    <mergeCell ref="AF16:AG16"/>
    <mergeCell ref="BB16:BC16"/>
    <mergeCell ref="BH16:BI16"/>
    <mergeCell ref="BJ16:BK16"/>
    <mergeCell ref="BO16:BP16"/>
    <mergeCell ref="Z15:AI15"/>
    <mergeCell ref="AR15:AS15"/>
    <mergeCell ref="AT15:AY15"/>
    <mergeCell ref="AN16:AO16"/>
    <mergeCell ref="AP16:AQ16"/>
    <mergeCell ref="AN14:AQ15"/>
    <mergeCell ref="AR14:BE14"/>
    <mergeCell ref="BF14:BF17"/>
    <mergeCell ref="AZ16:BA16"/>
    <mergeCell ref="CA13:CA17"/>
    <mergeCell ref="A14:A17"/>
    <mergeCell ref="B14:B17"/>
    <mergeCell ref="C14:C17"/>
    <mergeCell ref="D14:D17"/>
    <mergeCell ref="E14:E17"/>
    <mergeCell ref="F14:F17"/>
    <mergeCell ref="G14:G17"/>
    <mergeCell ref="H14:H17"/>
    <mergeCell ref="I14:I17"/>
    <mergeCell ref="BU13:BU17"/>
    <mergeCell ref="BV13:BV17"/>
    <mergeCell ref="BW13:BW17"/>
    <mergeCell ref="BX13:BX17"/>
    <mergeCell ref="BY13:BY17"/>
    <mergeCell ref="BZ13:BZ17"/>
    <mergeCell ref="BT13:BT17"/>
    <mergeCell ref="J14:J17"/>
    <mergeCell ref="K14:K17"/>
    <mergeCell ref="L14:L17"/>
    <mergeCell ref="M14:M17"/>
    <mergeCell ref="E13:Y13"/>
    <mergeCell ref="AH13:AI13"/>
    <mergeCell ref="BG13:BL13"/>
    <mergeCell ref="BM13:BM17"/>
    <mergeCell ref="BN13:BS13"/>
    <mergeCell ref="N14:N17"/>
    <mergeCell ref="O14:X15"/>
    <mergeCell ref="Y14:Y17"/>
    <mergeCell ref="Z14:AI14"/>
    <mergeCell ref="AJ14:AK16"/>
    <mergeCell ref="O16:P16"/>
    <mergeCell ref="E12:Y12"/>
    <mergeCell ref="BP4:BS4"/>
    <mergeCell ref="G6:J6"/>
    <mergeCell ref="E8:W8"/>
    <mergeCell ref="E10:Y10"/>
    <mergeCell ref="E11:Y11"/>
  </mergeCells>
  <pageMargins left="0" right="0.19685039370078741" top="0.74803149606299213" bottom="0.27559055118110237" header="0.31496062992125984" footer="0.15748031496062992"/>
  <pageSetup paperSize="8" scale="34" orientation="landscape" r:id="rId1"/>
  <headerFooter alignWithMargins="0"/>
</worksheet>
</file>

<file path=xl/worksheets/sheet9.xml><?xml version="1.0" encoding="utf-8"?>
<worksheet xmlns="http://schemas.openxmlformats.org/spreadsheetml/2006/main" xmlns:r="http://schemas.openxmlformats.org/officeDocument/2006/relationships">
  <sheetPr>
    <tabColor theme="9" tint="-0.249977111117893"/>
  </sheetPr>
  <dimension ref="A1:W20"/>
  <sheetViews>
    <sheetView view="pageBreakPreview" zoomScale="70" zoomScaleSheetLayoutView="70" workbookViewId="0">
      <selection activeCell="T16" sqref="T15:T17"/>
    </sheetView>
  </sheetViews>
  <sheetFormatPr defaultColWidth="9.140625" defaultRowHeight="12.75"/>
  <cols>
    <col min="1" max="1" width="4.5703125" style="581" customWidth="1"/>
    <col min="2" max="2" width="15.7109375" style="581" customWidth="1"/>
    <col min="3" max="3" width="16.42578125" style="581" customWidth="1"/>
    <col min="4" max="4" width="8" style="581" customWidth="1"/>
    <col min="5" max="5" width="12" style="581" customWidth="1"/>
    <col min="6" max="6" width="10" style="581" customWidth="1"/>
    <col min="7" max="7" width="13.7109375" style="581" customWidth="1"/>
    <col min="8" max="8" width="12.28515625" style="581" customWidth="1"/>
    <col min="9" max="9" width="15.5703125" style="581" customWidth="1"/>
    <col min="10" max="10" width="15.140625" style="581" customWidth="1"/>
    <col min="11" max="11" width="16.140625" style="581" customWidth="1"/>
    <col min="12" max="12" width="18.85546875" style="581" customWidth="1"/>
    <col min="13" max="13" width="16.42578125" style="581" customWidth="1"/>
    <col min="14" max="14" width="16" style="581" customWidth="1"/>
    <col min="15" max="15" width="14.5703125" style="581" customWidth="1"/>
    <col min="16" max="16" width="17.42578125" style="581" customWidth="1"/>
    <col min="17" max="17" width="10.7109375" style="581" customWidth="1"/>
    <col min="18" max="18" width="13.140625" style="581" customWidth="1"/>
    <col min="19" max="19" width="15" style="581" customWidth="1"/>
    <col min="20" max="20" width="36.7109375" style="581" bestFit="1" customWidth="1"/>
    <col min="21" max="21" width="9.140625" style="581"/>
    <col min="22" max="22" width="10.85546875" style="581" customWidth="1"/>
    <col min="23" max="16384" width="9.140625" style="581"/>
  </cols>
  <sheetData>
    <row r="1" spans="1:20">
      <c r="A1" s="1"/>
      <c r="B1" s="2"/>
      <c r="E1" s="10"/>
      <c r="F1" s="10"/>
      <c r="G1" s="578"/>
      <c r="H1" s="578"/>
      <c r="I1" s="578"/>
      <c r="J1" s="578"/>
      <c r="K1" s="578"/>
      <c r="L1" s="578"/>
      <c r="M1" s="578"/>
      <c r="N1" s="578"/>
      <c r="O1" s="578"/>
      <c r="P1" s="578"/>
      <c r="Q1" s="578"/>
      <c r="R1" s="578"/>
      <c r="S1" s="578"/>
    </row>
    <row r="2" spans="1:20">
      <c r="A2" s="1"/>
      <c r="B2" s="26" t="s">
        <v>0</v>
      </c>
      <c r="C2" s="26"/>
      <c r="D2" s="26"/>
      <c r="E2" s="578"/>
      <c r="F2" s="578"/>
      <c r="G2" s="578"/>
      <c r="H2" s="578"/>
      <c r="I2" s="578"/>
      <c r="J2" s="578"/>
      <c r="K2" s="578"/>
      <c r="L2" s="4"/>
      <c r="M2" s="4"/>
      <c r="N2" s="4"/>
      <c r="O2" s="4"/>
      <c r="P2" s="4"/>
      <c r="Q2" s="4"/>
      <c r="R2" s="4"/>
      <c r="S2" s="4"/>
    </row>
    <row r="3" spans="1:20" ht="18.75">
      <c r="B3" s="1" t="s">
        <v>487</v>
      </c>
      <c r="C3" s="1"/>
      <c r="D3" s="1"/>
      <c r="G3" s="578"/>
      <c r="H3" s="578"/>
      <c r="I3" s="578"/>
      <c r="J3" s="578"/>
      <c r="K3" s="578"/>
      <c r="P3" s="983" t="s">
        <v>57</v>
      </c>
      <c r="Q3" s="983"/>
      <c r="R3" s="983"/>
    </row>
    <row r="4" spans="1:20" ht="18.75">
      <c r="B4" s="1092" t="s">
        <v>473</v>
      </c>
      <c r="C4" s="1092"/>
      <c r="D4" s="1092"/>
      <c r="E4" s="1092"/>
      <c r="F4" s="1092"/>
      <c r="G4" s="1092"/>
      <c r="H4" s="578"/>
      <c r="I4" s="578"/>
      <c r="J4" s="578"/>
      <c r="K4" s="578"/>
      <c r="P4" s="577"/>
      <c r="Q4" s="577"/>
      <c r="R4" s="577"/>
    </row>
    <row r="5" spans="1:20" ht="21" customHeight="1">
      <c r="B5" s="578"/>
      <c r="C5" s="578"/>
      <c r="D5" s="578"/>
      <c r="E5" s="578"/>
      <c r="F5" s="578"/>
      <c r="G5" s="578"/>
      <c r="H5" s="578"/>
      <c r="I5" s="578"/>
      <c r="J5" s="578"/>
      <c r="K5" s="578"/>
      <c r="Q5" s="1070"/>
      <c r="R5" s="1070"/>
    </row>
    <row r="6" spans="1:20">
      <c r="B6" s="1" t="s">
        <v>413</v>
      </c>
      <c r="C6" s="1"/>
      <c r="D6" s="1"/>
      <c r="E6" s="578"/>
      <c r="F6" s="578"/>
      <c r="G6" s="578"/>
      <c r="H6" s="578"/>
      <c r="I6" s="578"/>
      <c r="J6" s="578"/>
      <c r="K6" s="578"/>
    </row>
    <row r="7" spans="1:20">
      <c r="B7" s="578" t="s">
        <v>46</v>
      </c>
      <c r="C7" s="578"/>
      <c r="D7" s="578" t="s">
        <v>46</v>
      </c>
      <c r="E7" s="578"/>
      <c r="F7" s="578"/>
      <c r="G7" s="578"/>
      <c r="H7" s="578"/>
      <c r="I7" s="578"/>
      <c r="J7" s="578"/>
      <c r="K7" s="578"/>
    </row>
    <row r="8" spans="1:20" ht="18.75">
      <c r="A8" s="1071" t="s">
        <v>488</v>
      </c>
      <c r="B8" s="1071"/>
      <c r="C8" s="1071"/>
      <c r="D8" s="1071"/>
      <c r="E8" s="1071"/>
      <c r="F8" s="1071"/>
      <c r="G8" s="1071"/>
      <c r="H8" s="1071"/>
      <c r="I8" s="1071"/>
      <c r="J8" s="1071"/>
      <c r="K8" s="1071"/>
      <c r="L8" s="1071"/>
      <c r="M8" s="1071"/>
      <c r="N8" s="1071"/>
      <c r="O8" s="1071"/>
      <c r="P8" s="1071"/>
      <c r="Q8" s="1071"/>
      <c r="R8" s="1071"/>
      <c r="S8" s="1071"/>
      <c r="T8" s="1071"/>
    </row>
    <row r="9" spans="1:20" ht="28.5" customHeight="1" thickBot="1">
      <c r="D9" s="580"/>
      <c r="E9" s="1093" t="s">
        <v>489</v>
      </c>
      <c r="F9" s="1093"/>
      <c r="G9" s="1093"/>
      <c r="H9" s="1093"/>
      <c r="I9" s="1093"/>
      <c r="J9" s="1093"/>
      <c r="K9" s="1093"/>
      <c r="L9" s="1093"/>
      <c r="M9" s="1093"/>
      <c r="N9" s="1093"/>
      <c r="O9" s="604"/>
      <c r="P9" s="604"/>
      <c r="Q9" s="604"/>
      <c r="R9" s="604"/>
      <c r="S9" s="604"/>
    </row>
    <row r="10" spans="1:20" ht="18" customHeight="1">
      <c r="E10" s="1072" t="s">
        <v>9</v>
      </c>
      <c r="F10" s="1072"/>
      <c r="G10" s="1072"/>
      <c r="H10" s="1072"/>
      <c r="I10" s="1072"/>
      <c r="J10" s="1072"/>
      <c r="K10" s="579"/>
      <c r="L10" s="579"/>
      <c r="M10" s="579"/>
      <c r="N10" s="579"/>
      <c r="O10" s="579"/>
      <c r="P10" s="579"/>
      <c r="Q10" s="579"/>
      <c r="R10" s="579"/>
      <c r="S10" s="579"/>
    </row>
    <row r="11" spans="1:20" ht="66" customHeight="1">
      <c r="A11" s="989" t="s">
        <v>1</v>
      </c>
      <c r="B11" s="989" t="s">
        <v>3</v>
      </c>
      <c r="C11" s="989" t="s">
        <v>2</v>
      </c>
      <c r="D11" s="989" t="s">
        <v>69</v>
      </c>
      <c r="E11" s="989" t="s">
        <v>5</v>
      </c>
      <c r="F11" s="989" t="s">
        <v>51</v>
      </c>
      <c r="G11" s="989" t="s">
        <v>48</v>
      </c>
      <c r="H11" s="1086" t="s">
        <v>37</v>
      </c>
      <c r="I11" s="1087"/>
      <c r="J11" s="1088"/>
      <c r="K11" s="1089" t="s">
        <v>38</v>
      </c>
      <c r="L11" s="1090"/>
      <c r="M11" s="1090"/>
      <c r="N11" s="1090"/>
      <c r="O11" s="1090"/>
      <c r="P11" s="1090"/>
      <c r="Q11" s="1090"/>
      <c r="R11" s="1091"/>
      <c r="S11" s="1073" t="s">
        <v>47</v>
      </c>
      <c r="T11" s="1073" t="s">
        <v>59</v>
      </c>
    </row>
    <row r="12" spans="1:20" ht="49.5" customHeight="1">
      <c r="A12" s="990"/>
      <c r="B12" s="990"/>
      <c r="C12" s="990"/>
      <c r="D12" s="990"/>
      <c r="E12" s="990"/>
      <c r="F12" s="990"/>
      <c r="G12" s="990"/>
      <c r="H12" s="1054" t="s">
        <v>36</v>
      </c>
      <c r="I12" s="1076" t="s">
        <v>39</v>
      </c>
      <c r="J12" s="1078" t="s">
        <v>54</v>
      </c>
      <c r="K12" s="1079" t="s">
        <v>34</v>
      </c>
      <c r="L12" s="1080"/>
      <c r="M12" s="1080"/>
      <c r="N12" s="1081"/>
      <c r="O12" s="1094" t="s">
        <v>61</v>
      </c>
      <c r="P12" s="1094" t="s">
        <v>71</v>
      </c>
      <c r="Q12" s="1094" t="s">
        <v>35</v>
      </c>
      <c r="R12" s="1082" t="s">
        <v>58</v>
      </c>
      <c r="S12" s="1074"/>
      <c r="T12" s="1074"/>
    </row>
    <row r="13" spans="1:20" s="5" customFormat="1" ht="121.5" customHeight="1">
      <c r="A13" s="1021"/>
      <c r="B13" s="1021"/>
      <c r="C13" s="1021"/>
      <c r="D13" s="1021"/>
      <c r="E13" s="1021"/>
      <c r="F13" s="990"/>
      <c r="G13" s="990"/>
      <c r="H13" s="1055"/>
      <c r="I13" s="1077"/>
      <c r="J13" s="1077"/>
      <c r="K13" s="576" t="s">
        <v>31</v>
      </c>
      <c r="L13" s="576" t="s">
        <v>49</v>
      </c>
      <c r="M13" s="576" t="s">
        <v>32</v>
      </c>
      <c r="N13" s="576" t="s">
        <v>33</v>
      </c>
      <c r="O13" s="1095"/>
      <c r="P13" s="1095"/>
      <c r="Q13" s="1095"/>
      <c r="R13" s="1083"/>
      <c r="S13" s="1075"/>
      <c r="T13" s="1075"/>
    </row>
    <row r="14" spans="1:20" s="579" customFormat="1" ht="14.25" customHeight="1">
      <c r="A14" s="574">
        <v>1</v>
      </c>
      <c r="B14" s="574">
        <v>2</v>
      </c>
      <c r="C14" s="574">
        <v>3</v>
      </c>
      <c r="D14" s="574">
        <v>4</v>
      </c>
      <c r="E14" s="574">
        <v>5</v>
      </c>
      <c r="F14" s="574">
        <v>6</v>
      </c>
      <c r="G14" s="24">
        <v>7</v>
      </c>
      <c r="H14" s="574">
        <v>8</v>
      </c>
      <c r="I14" s="573">
        <v>9</v>
      </c>
      <c r="J14" s="25">
        <v>10</v>
      </c>
      <c r="K14" s="573">
        <v>11</v>
      </c>
      <c r="L14" s="574">
        <v>12</v>
      </c>
      <c r="M14" s="574">
        <v>13</v>
      </c>
      <c r="N14" s="574">
        <v>14</v>
      </c>
      <c r="O14" s="574">
        <v>15</v>
      </c>
      <c r="P14" s="574">
        <v>16</v>
      </c>
      <c r="Q14" s="574">
        <v>17</v>
      </c>
      <c r="R14" s="574">
        <v>18</v>
      </c>
      <c r="S14" s="574">
        <v>19</v>
      </c>
      <c r="T14" s="15">
        <v>20</v>
      </c>
    </row>
    <row r="15" spans="1:20" s="579" customFormat="1" ht="25.5">
      <c r="A15" s="574">
        <v>1</v>
      </c>
      <c r="B15" s="18" t="str">
        <f>'[2]пед пер'!B20</f>
        <v>Увачан И.К.</v>
      </c>
      <c r="C15" s="18" t="str">
        <f>'[2]пед пер'!C20</f>
        <v>Воспитатель интерната</v>
      </c>
      <c r="D15" s="18">
        <f>'[2]пед пер'!D20</f>
        <v>3</v>
      </c>
      <c r="E15" s="18" t="str">
        <f>'[2]пед пер'!E20</f>
        <v>с/спец</v>
      </c>
      <c r="F15" s="6">
        <f>'[2]пед пер'!I20</f>
        <v>1</v>
      </c>
      <c r="G15" s="236">
        <f>'[2]пед пер'!J20</f>
        <v>7171</v>
      </c>
      <c r="H15" s="404">
        <v>0.15</v>
      </c>
      <c r="I15" s="133">
        <f>G15+(G15*H15)</f>
        <v>8246.65</v>
      </c>
      <c r="J15" s="133">
        <f>I15*F15</f>
        <v>8246.65</v>
      </c>
      <c r="K15" s="574" t="s">
        <v>45</v>
      </c>
      <c r="L15" s="18" t="s">
        <v>45</v>
      </c>
      <c r="M15" s="18" t="s">
        <v>45</v>
      </c>
      <c r="N15" s="18" t="s">
        <v>45</v>
      </c>
      <c r="O15" s="18" t="s">
        <v>45</v>
      </c>
      <c r="P15" s="18" t="s">
        <v>45</v>
      </c>
      <c r="Q15" s="18">
        <v>0.35</v>
      </c>
      <c r="R15" s="18">
        <v>0.5</v>
      </c>
      <c r="S15" s="605">
        <f>G15+(G15*R15)</f>
        <v>10756.5</v>
      </c>
      <c r="T15" s="605">
        <f>S15*F15</f>
        <v>10756.5</v>
      </c>
    </row>
    <row r="16" spans="1:20" s="579" customFormat="1" ht="25.5">
      <c r="A16" s="574">
        <v>2</v>
      </c>
      <c r="B16" s="18" t="str">
        <f>'[2]пед пер'!B21</f>
        <v>Хутокогир Л.К.</v>
      </c>
      <c r="C16" s="18" t="str">
        <f>'[2]пед пер'!C21</f>
        <v>Воспитатель интерната</v>
      </c>
      <c r="D16" s="18">
        <f>'[2]пед пер'!D21</f>
        <v>3</v>
      </c>
      <c r="E16" s="18" t="str">
        <f>'[2]пед пер'!E21</f>
        <v>с/спец</v>
      </c>
      <c r="F16" s="6">
        <f>'[2]пед пер'!I21</f>
        <v>1</v>
      </c>
      <c r="G16" s="236">
        <f>'[2]пед пер'!J21</f>
        <v>7171</v>
      </c>
      <c r="H16" s="404">
        <v>0.15</v>
      </c>
      <c r="I16" s="133">
        <f>G16+(G16*H16)</f>
        <v>8246.65</v>
      </c>
      <c r="J16" s="133">
        <f>I16*F16</f>
        <v>8246.65</v>
      </c>
      <c r="K16" s="574" t="s">
        <v>45</v>
      </c>
      <c r="L16" s="18" t="s">
        <v>45</v>
      </c>
      <c r="M16" s="18" t="s">
        <v>45</v>
      </c>
      <c r="N16" s="18" t="s">
        <v>45</v>
      </c>
      <c r="O16" s="18" t="s">
        <v>45</v>
      </c>
      <c r="P16" s="18" t="s">
        <v>45</v>
      </c>
      <c r="Q16" s="18">
        <v>0.35</v>
      </c>
      <c r="R16" s="18">
        <f t="shared" ref="R16:R17" si="0">H16+Q16</f>
        <v>0.5</v>
      </c>
      <c r="S16" s="605">
        <f t="shared" ref="S16:S17" si="1">G16+(G16*R16)</f>
        <v>10756.5</v>
      </c>
      <c r="T16" s="605">
        <f t="shared" ref="T16:T17" si="2">S16*F16</f>
        <v>10756.5</v>
      </c>
    </row>
    <row r="17" spans="1:23" s="579" customFormat="1" ht="26.25" thickBot="1">
      <c r="A17" s="574">
        <v>3</v>
      </c>
      <c r="B17" s="18" t="str">
        <f>'[2]пед пер'!B22</f>
        <v>Горбоуль Н.А.</v>
      </c>
      <c r="C17" s="18" t="str">
        <f>'[2]пед пер'!C22</f>
        <v>Воспитатель интерната</v>
      </c>
      <c r="D17" s="18">
        <f>'[2]пед пер'!D22</f>
        <v>3</v>
      </c>
      <c r="E17" s="18" t="str">
        <f>'[2]пед пер'!E22</f>
        <v>с/спец</v>
      </c>
      <c r="F17" s="6">
        <f>'[2]пед пер'!I22</f>
        <v>1</v>
      </c>
      <c r="G17" s="236">
        <f>'[2]пед пер'!J22</f>
        <v>7171</v>
      </c>
      <c r="H17" s="404">
        <v>0.15</v>
      </c>
      <c r="I17" s="133">
        <f>G17+(G17*H17)</f>
        <v>8246.65</v>
      </c>
      <c r="J17" s="133">
        <f>I17*F17</f>
        <v>8246.65</v>
      </c>
      <c r="K17" s="574" t="s">
        <v>45</v>
      </c>
      <c r="L17" s="18" t="s">
        <v>45</v>
      </c>
      <c r="M17" s="18" t="s">
        <v>45</v>
      </c>
      <c r="N17" s="18" t="s">
        <v>45</v>
      </c>
      <c r="O17" s="18" t="s">
        <v>45</v>
      </c>
      <c r="P17" s="18" t="s">
        <v>45</v>
      </c>
      <c r="Q17" s="18">
        <v>0.35</v>
      </c>
      <c r="R17" s="18">
        <f t="shared" si="0"/>
        <v>0.5</v>
      </c>
      <c r="S17" s="605">
        <f t="shared" si="1"/>
        <v>10756.5</v>
      </c>
      <c r="T17" s="605">
        <f t="shared" si="2"/>
        <v>10756.5</v>
      </c>
    </row>
    <row r="18" spans="1:23" s="17" customFormat="1" ht="17.45" customHeight="1" thickBot="1">
      <c r="A18" s="19"/>
      <c r="B18" s="20" t="s">
        <v>43</v>
      </c>
      <c r="C18" s="21"/>
      <c r="D18" s="21"/>
      <c r="E18" s="22"/>
      <c r="F18" s="23">
        <f t="shared" ref="F18:T18" si="3">SUM(F15:F17)</f>
        <v>3</v>
      </c>
      <c r="G18" s="237">
        <f t="shared" si="3"/>
        <v>21513</v>
      </c>
      <c r="H18" s="606">
        <f t="shared" si="3"/>
        <v>0.45</v>
      </c>
      <c r="I18" s="238">
        <f t="shared" si="3"/>
        <v>24739.95</v>
      </c>
      <c r="J18" s="238">
        <f t="shared" si="3"/>
        <v>24739.95</v>
      </c>
      <c r="K18" s="146"/>
      <c r="L18" s="146"/>
      <c r="M18" s="146"/>
      <c r="N18" s="146"/>
      <c r="O18" s="147"/>
      <c r="P18" s="148"/>
      <c r="Q18" s="149">
        <v>0.35</v>
      </c>
      <c r="R18" s="150">
        <f>SUM(R15:R17)</f>
        <v>1.5</v>
      </c>
      <c r="S18" s="151">
        <f>SUM(S15:S17)</f>
        <v>32269.5</v>
      </c>
      <c r="T18" s="607">
        <f t="shared" si="3"/>
        <v>32269.5</v>
      </c>
    </row>
    <row r="19" spans="1:23" ht="21.75" customHeight="1">
      <c r="F19" s="201"/>
      <c r="G19" s="64"/>
      <c r="H19" s="8"/>
      <c r="I19" s="8"/>
      <c r="J19" s="397"/>
      <c r="K19" s="8"/>
      <c r="L19" s="8"/>
      <c r="M19" s="1084"/>
      <c r="N19" s="16"/>
      <c r="O19" s="8"/>
      <c r="P19" s="1084"/>
      <c r="Q19" s="8"/>
      <c r="R19" s="8"/>
      <c r="S19" s="8"/>
      <c r="T19" s="397"/>
      <c r="U19" s="8"/>
      <c r="V19" s="8"/>
      <c r="W19" s="578"/>
    </row>
    <row r="20" spans="1:23" ht="21.75" customHeight="1">
      <c r="G20" s="64"/>
      <c r="H20" s="8"/>
      <c r="I20" s="16"/>
      <c r="J20" s="16"/>
      <c r="K20" s="8"/>
      <c r="L20" s="8"/>
      <c r="M20" s="1084"/>
      <c r="N20" s="8"/>
      <c r="O20" s="8"/>
      <c r="P20" s="1085"/>
      <c r="Q20" s="8"/>
      <c r="R20" s="8"/>
      <c r="S20" s="8"/>
      <c r="T20" s="16"/>
      <c r="U20" s="8"/>
      <c r="V20" s="8"/>
      <c r="W20" s="578"/>
    </row>
  </sheetData>
  <mergeCells count="27">
    <mergeCell ref="B4:G4"/>
    <mergeCell ref="E9:N9"/>
    <mergeCell ref="O12:O13"/>
    <mergeCell ref="P12:P13"/>
    <mergeCell ref="Q12:Q13"/>
    <mergeCell ref="M19:M20"/>
    <mergeCell ref="P19:P20"/>
    <mergeCell ref="F11:F13"/>
    <mergeCell ref="G11:G13"/>
    <mergeCell ref="H11:J11"/>
    <mergeCell ref="K11:R11"/>
    <mergeCell ref="P3:R3"/>
    <mergeCell ref="Q5:R5"/>
    <mergeCell ref="A8:T8"/>
    <mergeCell ref="E10:J10"/>
    <mergeCell ref="A11:A13"/>
    <mergeCell ref="B11:B13"/>
    <mergeCell ref="C11:C13"/>
    <mergeCell ref="D11:D13"/>
    <mergeCell ref="E11:E13"/>
    <mergeCell ref="S11:S13"/>
    <mergeCell ref="T11:T13"/>
    <mergeCell ref="H12:H13"/>
    <mergeCell ref="I12:I13"/>
    <mergeCell ref="J12:J13"/>
    <mergeCell ref="K12:N12"/>
    <mergeCell ref="R12:R13"/>
  </mergeCells>
  <pageMargins left="0.18" right="0.18" top="0.74803149606299213" bottom="0.37" header="0.31496062992125984" footer="0.17"/>
  <pageSetup paperSize="9" scale="48"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Тит</vt:lpstr>
      <vt:lpstr>Анализ сметы расходов</vt:lpstr>
      <vt:lpstr>штатка</vt:lpstr>
      <vt:lpstr>Анализ ш.р.</vt:lpstr>
      <vt:lpstr>КВР 100</vt:lpstr>
      <vt:lpstr>КВР 200</vt:lpstr>
      <vt:lpstr>иной пер</vt:lpstr>
      <vt:lpstr>пед пер</vt:lpstr>
      <vt:lpstr>коэф.</vt:lpstr>
      <vt:lpstr>ШО</vt:lpstr>
      <vt:lpstr>расчет рук</vt:lpstr>
      <vt:lpstr>'Анализ сметы расходов'!Область_печати</vt:lpstr>
      <vt:lpstr>'иной пер'!Область_печати</vt:lpstr>
      <vt:lpstr>'КВР 100'!Область_печати</vt:lpstr>
      <vt:lpstr>'КВР 200'!Область_печати</vt:lpstr>
      <vt:lpstr>коэф.!Область_печати</vt:lpstr>
      <vt:lpstr>'пед пер'!Область_печати</vt:lpstr>
      <vt:lpstr>'расчет рук'!Область_печати</vt:lpstr>
      <vt:lpstr>ШО!Область_печати</vt:lpstr>
      <vt:lpstr>штатка!Область_печати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Цыденова Е.Б.</dc:creator>
  <cp:lastModifiedBy>Директор</cp:lastModifiedBy>
  <cp:lastPrinted>2019-12-09T08:34:16Z</cp:lastPrinted>
  <dcterms:created xsi:type="dcterms:W3CDTF">2012-05-18T04:06:23Z</dcterms:created>
  <dcterms:modified xsi:type="dcterms:W3CDTF">2023-10-05T06:17:55Z</dcterms:modified>
</cp:coreProperties>
</file>